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eliza\Documents\Coach House\Book keeping\Book keeping 2021\"/>
    </mc:Choice>
  </mc:AlternateContent>
  <xr:revisionPtr revIDLastSave="0" documentId="13_ncr:1_{19FDA500-6904-4906-85BB-7060799BA4BA}" xr6:coauthVersionLast="47" xr6:coauthVersionMax="47" xr10:uidLastSave="{00000000-0000-0000-0000-000000000000}"/>
  <bookViews>
    <workbookView xWindow="-110" yWindow="-110" windowWidth="19420" windowHeight="10420" activeTab="6" xr2:uid="{00000000-000D-0000-FFFF-FFFF00000000}"/>
  </bookViews>
  <sheets>
    <sheet name="bank rec" sheetId="1" r:id="rId1"/>
    <sheet name="receipts" sheetId="2" r:id="rId2"/>
    <sheet name="payts" sheetId="3" r:id="rId3"/>
    <sheet name="tb" sheetId="4" r:id="rId4"/>
    <sheet name="accounts" sheetId="5" r:id="rId5"/>
    <sheet name="notes" sheetId="6" r:id="rId6"/>
    <sheet name="jb acs" sheetId="7" r:id="rId7"/>
    <sheet name="jb notes" sheetId="8" r:id="rId8"/>
    <sheet name="Sheet1" sheetId="9" r:id="rId9"/>
  </sheets>
  <definedNames>
    <definedName name="_xlnm_Print_Area" localSheetId="4">accounts!$A$1:$J$45</definedName>
    <definedName name="_xlnm_Print_Area" localSheetId="6">'jb acs'!$A$1:$J$34</definedName>
    <definedName name="_xlnm_Print_Area" localSheetId="7">'jb notes'!$A$1:$J$47</definedName>
    <definedName name="_xlnm_Print_Area" localSheetId="5">notes!$A$1:$K$43</definedName>
    <definedName name="_xlnm_Print_Area" localSheetId="2">payts!$A$1:$O$3</definedName>
    <definedName name="_xlnm_Print_Area" localSheetId="1">receipts!$A$1:$O$3</definedName>
    <definedName name="_xlnm_Print_Area" localSheetId="8">"#ref!"</definedName>
    <definedName name="_xlnm_Print_Area" localSheetId="3">tb!$A$1:$P$45</definedName>
    <definedName name="_xlnm_Print_Area_0" localSheetId="4">accounts!$A$1:$J$45</definedName>
    <definedName name="_xlnm_Print_Area_0" localSheetId="6">'jb acs'!$A$1:$J$34</definedName>
    <definedName name="_xlnm_Print_Area_0" localSheetId="7">'jb notes'!$A$1:$J$47</definedName>
    <definedName name="_xlnm_Print_Area_0" localSheetId="5">notes!$A$1:$K$43</definedName>
    <definedName name="_xlnm_Print_Area_0" localSheetId="2">payts!$A$1:$O$3</definedName>
    <definedName name="_xlnm_Print_Area_0" localSheetId="1">receipts!$A$1:$O$3</definedName>
    <definedName name="_xlnm_Print_Area_0" localSheetId="3">tb!$A$1:$P$45</definedName>
    <definedName name="_xlnm_Sheet_Title" localSheetId="4">"accounts"</definedName>
    <definedName name="_xlnm_Sheet_Title" localSheetId="0">"bank rec"</definedName>
    <definedName name="_xlnm_Sheet_Title" localSheetId="6">"jb acs"</definedName>
    <definedName name="_xlnm_Sheet_Title" localSheetId="7">"jb notes"</definedName>
    <definedName name="_xlnm_Sheet_Title" localSheetId="5">"notes"</definedName>
    <definedName name="_xlnm_Sheet_Title" localSheetId="2">"payts"</definedName>
    <definedName name="_xlnm_Sheet_Title" localSheetId="1">"receipts"</definedName>
    <definedName name="_xlnm_Sheet_Title" localSheetId="8">"Sheet1"</definedName>
    <definedName name="_xlnm_Sheet_Title" localSheetId="3">"tb"</definedName>
    <definedName name="Excel_BuiltIn_Print_Area" localSheetId="4">accounts!$A$1:$I$45</definedName>
    <definedName name="Excel_BuiltIn_Print_Area" localSheetId="6">'jb acs'!$A$1:$I$34</definedName>
    <definedName name="Excel_BuiltIn_Print_Area" localSheetId="7">'jb notes'!$A$1:$I$46</definedName>
    <definedName name="Excel_BuiltIn_Print_Area" localSheetId="5">notes!$A$1:$K$53</definedName>
    <definedName name="Excel_BuiltIn_Print_Area" localSheetId="2">payts!$A$1:$N$3</definedName>
    <definedName name="Excel_BuiltIn_Print_Area" localSheetId="1">receipts!$A$1:$N$3</definedName>
    <definedName name="Excel_BuiltIn_Print_Area" localSheetId="3">tb!$A$1:$O$45</definedName>
    <definedName name="Excel_BuiltIn_Sheet_Title" localSheetId="4">"accounts"</definedName>
    <definedName name="Excel_BuiltIn_Sheet_Title" localSheetId="0">"bank rec"</definedName>
    <definedName name="Excel_BuiltIn_Sheet_Title" localSheetId="6">"jb acs"</definedName>
    <definedName name="Excel_BuiltIn_Sheet_Title" localSheetId="7">"jb notes"</definedName>
    <definedName name="Excel_BuiltIn_Sheet_Title" localSheetId="5">"notes"</definedName>
    <definedName name="Excel_BuiltIn_Sheet_Title" localSheetId="2">"payts"</definedName>
    <definedName name="Excel_BuiltIn_Sheet_Title" localSheetId="1">"receipts"</definedName>
    <definedName name="Excel_BuiltIn_Sheet_Title" localSheetId="8">"Sheet1"</definedName>
    <definedName name="Excel_BuiltIn_Sheet_Title" localSheetId="3">"tb"</definedName>
    <definedName name="_xlnm.Print_Area" localSheetId="4">accounts!$A$1:$J$45</definedName>
    <definedName name="_xlnm.Print_Area" localSheetId="0">'bank rec'!$A$1:$F$28</definedName>
    <definedName name="_xlnm.Print_Area" localSheetId="6">'jb acs'!$A$1:$I$35</definedName>
    <definedName name="_xlnm.Print_Area" localSheetId="7">'jb notes'!$A$1:$I$48</definedName>
    <definedName name="_xlnm.Print_Area" localSheetId="5">notes!$A$1:$K$43</definedName>
    <definedName name="_xlnm.Print_Area" localSheetId="2">payts!$A$1:$N$58</definedName>
    <definedName name="_xlnm.Print_Area" localSheetId="1">receipts!$A$1:$L$17</definedName>
    <definedName name="_xlnm.Print_Area" localSheetId="8">#REF!</definedName>
    <definedName name="_xlnm.Print_Area" localSheetId="3">tb!$A$1:$O$41</definedName>
    <definedName name="Print_Area_0" localSheetId="4">accounts!$A$1:$J$45</definedName>
    <definedName name="Print_Area_0" localSheetId="6">'jb acs'!$A$1:$J$34</definedName>
    <definedName name="Print_Area_0" localSheetId="7">'jb notes'!$A$1:$J$48</definedName>
    <definedName name="Print_Area_0" localSheetId="5">notes!$A$1:$J$43</definedName>
    <definedName name="Print_Area_0" localSheetId="2">payts!$A$1:$O$3</definedName>
    <definedName name="Print_Area_0" localSheetId="1">receipts!$A$1:$O$3</definedName>
    <definedName name="Print_Area_0" localSheetId="3">tb!$A$1:$O$42</definedName>
    <definedName name="Print_Area_0_0" localSheetId="4">accounts!$A$1:$J$45</definedName>
    <definedName name="Print_Area_0_0" localSheetId="6">'jb acs'!$A$1:$J$34</definedName>
    <definedName name="Print_Area_0_0" localSheetId="7">'jb notes'!$A$1:$J$48</definedName>
    <definedName name="Print_Area_0_0" localSheetId="5">notes!$A$1:$J$43</definedName>
    <definedName name="Print_Area_0_0" localSheetId="2">payts!$A$1:$O$3</definedName>
    <definedName name="Print_Area_0_0" localSheetId="1">receipts!$A$1:$O$3</definedName>
    <definedName name="Print_Area_0_0" localSheetId="3">tb!$A$1:$O$42</definedName>
    <definedName name="Print_Area_0_0_0" localSheetId="4">accounts!$A$1:$J$45</definedName>
    <definedName name="Print_Area_0_0_0" localSheetId="6">'jb acs'!$A$1:$J$34</definedName>
    <definedName name="Print_Area_0_0_0" localSheetId="7">'jb notes'!$A$1:$J$48</definedName>
    <definedName name="Print_Area_0_0_0" localSheetId="5">notes!$A$1:$J$43</definedName>
    <definedName name="Print_Area_0_0_0" localSheetId="2">payts!$A$1:$O$3</definedName>
    <definedName name="Print_Area_0_0_0" localSheetId="1">receipts!$A$1:$O$3</definedName>
    <definedName name="Print_Area_0_0_0" localSheetId="3">tb!$A$1:$O$42</definedName>
    <definedName name="Print_Area_0_0_0_0" localSheetId="4">accounts!$A$1:$J$45</definedName>
    <definedName name="Print_Area_0_0_0_0" localSheetId="6">'jb acs'!$A$1:$J$34</definedName>
    <definedName name="Print_Area_0_0_0_0" localSheetId="7">'jb notes'!$A$1:$J$48</definedName>
    <definedName name="Print_Area_0_0_0_0" localSheetId="5">notes!$A$1:$J$43</definedName>
    <definedName name="Print_Area_0_0_0_0" localSheetId="2">payts!$A$1:$O$3</definedName>
    <definedName name="Print_Area_0_0_0_0" localSheetId="1">receipts!$A$1:$O$3</definedName>
    <definedName name="Print_Area_0_0_0_0" localSheetId="3">tb!$A$1:$O$42</definedName>
    <definedName name="Print_Area_0_0_0_0_0" localSheetId="4">accounts!$A$1:$J$45</definedName>
    <definedName name="Print_Area_0_0_0_0_0" localSheetId="6">'jb acs'!$A$1:$J$34</definedName>
    <definedName name="Print_Area_0_0_0_0_0" localSheetId="7">'jb notes'!$A$1:$J$48</definedName>
    <definedName name="Print_Area_0_0_0_0_0" localSheetId="5">notes!$A$1:$J$43</definedName>
    <definedName name="Print_Area_0_0_0_0_0" localSheetId="2">payts!$A$1:$O$3</definedName>
    <definedName name="Print_Area_0_0_0_0_0" localSheetId="1">receipts!$A$1:$O$3</definedName>
    <definedName name="Print_Area_0_0_0_0_0" localSheetId="3">tb!$A$1:$O$42</definedName>
    <definedName name="Print_Area_0_0_0_0_0_0" localSheetId="4">accounts!$A$1:$J$45</definedName>
    <definedName name="Print_Area_0_0_0_0_0_0" localSheetId="6">'jb acs'!$A$1:$J$34</definedName>
    <definedName name="Print_Area_0_0_0_0_0_0" localSheetId="7">'jb notes'!$A$1:$J$48</definedName>
    <definedName name="Print_Area_0_0_0_0_0_0" localSheetId="5">notes!$A$1:$J$43</definedName>
    <definedName name="Print_Area_0_0_0_0_0_0" localSheetId="2">payts!$A$1:$O$3</definedName>
    <definedName name="Print_Area_0_0_0_0_0_0" localSheetId="1">receipts!$A$1:$O$3</definedName>
    <definedName name="Print_Area_0_0_0_0_0_0" localSheetId="3">tb!$A$1:$O$42</definedName>
    <definedName name="Print_Area_0_0_0_0_0_0_0" localSheetId="4">accounts!$A$1:$J$45</definedName>
    <definedName name="Print_Area_0_0_0_0_0_0_0" localSheetId="6">'jb acs'!$A$1:$J$34</definedName>
    <definedName name="Print_Area_0_0_0_0_0_0_0" localSheetId="7">'jb notes'!$A$1:$J$48</definedName>
    <definedName name="Print_Area_0_0_0_0_0_0_0" localSheetId="5">notes!$A$1:$J$43</definedName>
    <definedName name="Print_Area_0_0_0_0_0_0_0" localSheetId="2">payts!$A$1:$O$3</definedName>
    <definedName name="Print_Area_0_0_0_0_0_0_0" localSheetId="1">receipts!$A$1:$O$3</definedName>
    <definedName name="Print_Area_0_0_0_0_0_0_0" localSheetId="3">tb!$A$1:$O$42</definedName>
    <definedName name="Print_Area_0_0_0_0_0_0_0_0" localSheetId="4">accounts!$A$1:$J$45</definedName>
    <definedName name="Print_Area_0_0_0_0_0_0_0_0" localSheetId="6">'jb acs'!$A$1:$J$34</definedName>
    <definedName name="Print_Area_0_0_0_0_0_0_0_0" localSheetId="7">'jb notes'!$A$1:$J$48</definedName>
    <definedName name="Print_Area_0_0_0_0_0_0_0_0" localSheetId="5">notes!$A$1:$J$43</definedName>
    <definedName name="Print_Area_0_0_0_0_0_0_0_0" localSheetId="2">payts!$A$1:$O$3</definedName>
    <definedName name="Print_Area_0_0_0_0_0_0_0_0" localSheetId="1">receipts!$A$1:$O$3</definedName>
    <definedName name="Print_Area_0_0_0_0_0_0_0_0" localSheetId="3">tb!$A$1:$O$42</definedName>
    <definedName name="Print_Area_0_0_0_0_0_0_0_0_0" localSheetId="4">accounts!$A$1:$J$45</definedName>
    <definedName name="Print_Area_0_0_0_0_0_0_0_0_0" localSheetId="6">'jb acs'!$A$1:$J$34</definedName>
    <definedName name="Print_Area_0_0_0_0_0_0_0_0_0" localSheetId="7">'jb notes'!$A$1:$J$48</definedName>
    <definedName name="Print_Area_0_0_0_0_0_0_0_0_0" localSheetId="5">notes!$A$1:$J$43</definedName>
    <definedName name="Print_Area_0_0_0_0_0_0_0_0_0" localSheetId="2">payts!$A$1:$O$3</definedName>
    <definedName name="Print_Area_0_0_0_0_0_0_0_0_0" localSheetId="1">receipts!$A$1:$O$3</definedName>
    <definedName name="Print_Area_0_0_0_0_0_0_0_0_0" localSheetId="3">tb!$A$1:$O$42</definedName>
    <definedName name="Print_Area_0_0_0_0_0_0_0_0_0_0" localSheetId="4">accounts!$A$1:$J$45</definedName>
    <definedName name="Print_Area_0_0_0_0_0_0_0_0_0_0" localSheetId="6">'jb acs'!$A$1:$J$34</definedName>
    <definedName name="Print_Area_0_0_0_0_0_0_0_0_0_0" localSheetId="7">'jb notes'!$A$1:$J$48</definedName>
    <definedName name="Print_Area_0_0_0_0_0_0_0_0_0_0" localSheetId="5">notes!$A$1:$J$43</definedName>
    <definedName name="Print_Area_0_0_0_0_0_0_0_0_0_0" localSheetId="2">payts!$A$1:$O$3</definedName>
    <definedName name="Print_Area_0_0_0_0_0_0_0_0_0_0" localSheetId="1">receipts!$A$1:$O$3</definedName>
    <definedName name="Print_Area_0_0_0_0_0_0_0_0_0_0" localSheetId="3">tb!$A$1:$O$42</definedName>
    <definedName name="Print_Area_0_0_0_0_0_0_0_0_0_0_0" localSheetId="4">accounts!$A$1:$J$45</definedName>
    <definedName name="Print_Area_0_0_0_0_0_0_0_0_0_0_0" localSheetId="6">'jb acs'!$A$1:$J$34</definedName>
    <definedName name="Print_Area_0_0_0_0_0_0_0_0_0_0_0" localSheetId="7">'jb notes'!$A$1:$J$48</definedName>
    <definedName name="Print_Area_0_0_0_0_0_0_0_0_0_0_0" localSheetId="5">notes!$A$1:$J$43</definedName>
    <definedName name="Print_Area_0_0_0_0_0_0_0_0_0_0_0" localSheetId="2">payts!$A$1:$O$3</definedName>
    <definedName name="Print_Area_0_0_0_0_0_0_0_0_0_0_0" localSheetId="1">receipts!$A$1:$O$3</definedName>
    <definedName name="Print_Area_0_0_0_0_0_0_0_0_0_0_0" localSheetId="3">tb!$A$1:$O$42</definedName>
    <definedName name="Print_Area_0_0_0_0_0_0_0_0_0_0_0_0" localSheetId="4">accounts!$A$1:$J$45</definedName>
    <definedName name="Print_Area_0_0_0_0_0_0_0_0_0_0_0_0" localSheetId="6">'jb acs'!$A$1:$J$34</definedName>
    <definedName name="Print_Area_0_0_0_0_0_0_0_0_0_0_0_0" localSheetId="7">'jb notes'!$A$1:$J$48</definedName>
    <definedName name="Print_Area_0_0_0_0_0_0_0_0_0_0_0_0" localSheetId="5">notes!$A$1:$J$43</definedName>
    <definedName name="Print_Area_0_0_0_0_0_0_0_0_0_0_0_0" localSheetId="2">payts!$A$1:$O$3</definedName>
    <definedName name="Print_Area_0_0_0_0_0_0_0_0_0_0_0_0" localSheetId="1">receipts!$A$1:$O$3</definedName>
    <definedName name="Print_Area_0_0_0_0_0_0_0_0_0_0_0_0" localSheetId="3">tb!$A$1:$O$42</definedName>
    <definedName name="Print_Area_0_0_0_0_0_0_0_0_0_0_0_0_0" localSheetId="4">accounts!$A$1:$J$45</definedName>
    <definedName name="Print_Area_0_0_0_0_0_0_0_0_0_0_0_0_0" localSheetId="6">'jb acs'!$A$1:$J$34</definedName>
    <definedName name="Print_Area_0_0_0_0_0_0_0_0_0_0_0_0_0" localSheetId="7">'jb notes'!$A$1:$J$48</definedName>
    <definedName name="Print_Area_0_0_0_0_0_0_0_0_0_0_0_0_0" localSheetId="5">notes!$A$1:$J$43</definedName>
    <definedName name="Print_Area_0_0_0_0_0_0_0_0_0_0_0_0_0" localSheetId="2">payts!$A$1:$O$3</definedName>
    <definedName name="Print_Area_0_0_0_0_0_0_0_0_0_0_0_0_0" localSheetId="1">receipts!$A$1:$O$3</definedName>
    <definedName name="Print_Area_0_0_0_0_0_0_0_0_0_0_0_0_0" localSheetId="3">tb!$A$1:$O$42</definedName>
    <definedName name="SHARED_FORMULA_8_11_8_11_3">"#n/a"</definedName>
    <definedName name="_xlnm.Sheet_Title" localSheetId="4">"accounts"</definedName>
    <definedName name="_xlnm.Sheet_Title" localSheetId="0">"bank rec"</definedName>
    <definedName name="_xlnm.Sheet_Title" localSheetId="6">"jb acs"</definedName>
    <definedName name="_xlnm.Sheet_Title" localSheetId="7">"jb notes"</definedName>
    <definedName name="_xlnm.Sheet_Title" localSheetId="5">"notes"</definedName>
    <definedName name="_xlnm.Sheet_Title" localSheetId="2">"payts"</definedName>
    <definedName name="_xlnm.Sheet_Title" localSheetId="1">"receipts"</definedName>
    <definedName name="_xlnm.Sheet_Title" localSheetId="8">"Sheet1"</definedName>
    <definedName name="_xlnm.Sheet_Title" localSheetId="3">"tb"</definedName>
  </definedNames>
  <calcPr calcId="191029" iterate="1"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34" i="7" l="1"/>
  <c r="I25" i="7"/>
  <c r="I26" i="7" s="1"/>
  <c r="H23" i="7"/>
  <c r="F23" i="7"/>
  <c r="G25" i="7" s="1"/>
  <c r="G26" i="7" s="1"/>
  <c r="I11" i="7"/>
  <c r="I13" i="7" s="1"/>
  <c r="G12" i="7" s="1"/>
  <c r="G7" i="7"/>
  <c r="G9" i="7" s="1"/>
  <c r="G11" i="7" s="1"/>
  <c r="G13" i="7" s="1"/>
  <c r="M33" i="4"/>
  <c r="H9" i="4" s="1"/>
  <c r="I42" i="8"/>
  <c r="I15" i="8"/>
  <c r="G13" i="8"/>
  <c r="I42" i="6"/>
  <c r="G40" i="6"/>
  <c r="G37" i="6"/>
  <c r="H36" i="6"/>
  <c r="H35" i="6"/>
  <c r="G35" i="6" s="1"/>
  <c r="G33" i="6"/>
  <c r="G28" i="6"/>
  <c r="I42" i="5"/>
  <c r="I44" i="5" s="1"/>
  <c r="G40" i="5"/>
  <c r="G39" i="5"/>
  <c r="G32" i="5"/>
  <c r="I30" i="5"/>
  <c r="I33" i="5" s="1"/>
  <c r="G28" i="5" s="1"/>
  <c r="I9" i="5"/>
  <c r="I24" i="5" s="1"/>
  <c r="G8" i="5"/>
  <c r="G14" i="8" s="1"/>
  <c r="D40" i="4"/>
  <c r="G9" i="4" s="1"/>
  <c r="B34" i="4"/>
  <c r="E12" i="4" s="1"/>
  <c r="I12" i="4" s="1"/>
  <c r="F20" i="5" s="1"/>
  <c r="F25" i="8" s="1"/>
  <c r="H30" i="4"/>
  <c r="H21" i="4" s="1"/>
  <c r="H29" i="4"/>
  <c r="D24" i="4"/>
  <c r="C24" i="4"/>
  <c r="F21" i="4"/>
  <c r="E21" i="4"/>
  <c r="E20" i="4"/>
  <c r="G16" i="4"/>
  <c r="I16" i="4" s="1"/>
  <c r="F14" i="5" s="1"/>
  <c r="F19" i="8" s="1"/>
  <c r="G15" i="4"/>
  <c r="I15" i="4" s="1"/>
  <c r="F13" i="5" s="1"/>
  <c r="F18" i="8" s="1"/>
  <c r="E14" i="4"/>
  <c r="I13" i="4"/>
  <c r="H11" i="4"/>
  <c r="F11" i="4"/>
  <c r="J10" i="4"/>
  <c r="F6" i="4"/>
  <c r="K57" i="3"/>
  <c r="E6" i="4" s="1"/>
  <c r="J57" i="3"/>
  <c r="E11" i="4" s="1"/>
  <c r="I57" i="3"/>
  <c r="H57" i="3"/>
  <c r="E19" i="4" s="1"/>
  <c r="I19" i="4" s="1"/>
  <c r="F18" i="5" s="1"/>
  <c r="F23" i="8" s="1"/>
  <c r="G57" i="3"/>
  <c r="F57" i="3"/>
  <c r="E57" i="3"/>
  <c r="F22" i="4" s="1"/>
  <c r="H16" i="2"/>
  <c r="F9" i="4" s="1"/>
  <c r="G16" i="2"/>
  <c r="G14" i="6" s="1"/>
  <c r="F16" i="2"/>
  <c r="E16" i="2"/>
  <c r="D16" i="2"/>
  <c r="E6" i="1" s="1"/>
  <c r="E26" i="1"/>
  <c r="M29" i="4" l="1"/>
  <c r="E8" i="1"/>
  <c r="E10" i="1"/>
  <c r="E22" i="4"/>
  <c r="I11" i="4"/>
  <c r="H14" i="4"/>
  <c r="I14" i="4" s="1"/>
  <c r="F12" i="5" s="1"/>
  <c r="F17" i="8" s="1"/>
  <c r="E18" i="4"/>
  <c r="I18" i="4" s="1"/>
  <c r="F16" i="5" s="1"/>
  <c r="F21" i="8" s="1"/>
  <c r="I21" i="4"/>
  <c r="F22" i="5" s="1"/>
  <c r="F27" i="8" s="1"/>
  <c r="K22" i="4"/>
  <c r="G38" i="5" s="1"/>
  <c r="H40" i="4"/>
  <c r="H20" i="4"/>
  <c r="I20" i="4" s="1"/>
  <c r="F21" i="5" s="1"/>
  <c r="F26" i="8" s="1"/>
  <c r="J9" i="4"/>
  <c r="J24" i="4" s="1"/>
  <c r="G42" i="6"/>
  <c r="G31" i="5"/>
  <c r="F24" i="4"/>
  <c r="F19" i="5"/>
  <c r="F24" i="8" s="1"/>
  <c r="E17" i="4"/>
  <c r="I17" i="4" s="1"/>
  <c r="F15" i="5" s="1"/>
  <c r="F20" i="8" s="1"/>
  <c r="H8" i="4"/>
  <c r="L8" i="4"/>
  <c r="G43" i="5" s="1"/>
  <c r="I24" i="4" l="1"/>
  <c r="G28" i="8"/>
  <c r="K8" i="4"/>
  <c r="G8" i="4"/>
  <c r="G24" i="4" s="1"/>
  <c r="H24" i="4"/>
  <c r="E24" i="4"/>
  <c r="G6" i="5"/>
  <c r="G15" i="6" s="1"/>
  <c r="I25" i="4"/>
  <c r="L6" i="4" s="1"/>
  <c r="L24" i="4" s="1"/>
  <c r="G23" i="5"/>
  <c r="H25" i="4" l="1"/>
  <c r="G41" i="5"/>
  <c r="K24" i="4"/>
  <c r="G12" i="8"/>
  <c r="G15" i="8" s="1"/>
  <c r="G29" i="8" s="1"/>
  <c r="G9" i="5"/>
  <c r="G24" i="5" s="1"/>
  <c r="G29" i="5" s="1"/>
  <c r="G30" i="5" s="1"/>
  <c r="G33" i="5" s="1"/>
  <c r="G12" i="6"/>
  <c r="G42" i="5" l="1"/>
  <c r="G44" i="5" s="1"/>
  <c r="H43" i="8"/>
  <c r="I43" i="8" s="1"/>
  <c r="H44" i="8"/>
  <c r="I44" i="8" s="1"/>
  <c r="H46" i="8" l="1"/>
  <c r="I46" i="8"/>
</calcChain>
</file>

<file path=xl/sharedStrings.xml><?xml version="1.0" encoding="utf-8"?>
<sst xmlns="http://schemas.openxmlformats.org/spreadsheetml/2006/main" count="371" uniqueCount="222">
  <si>
    <t>£</t>
  </si>
  <si>
    <t>Balance at 31.12.20</t>
  </si>
  <si>
    <t>Receipts</t>
  </si>
  <si>
    <t>Payments</t>
  </si>
  <si>
    <t>Balance at 31.05.21</t>
  </si>
  <si>
    <t>Balance per bank at 31.05.21</t>
  </si>
  <si>
    <t>plus os lodgements</t>
  </si>
  <si>
    <t>less os cheques</t>
  </si>
  <si>
    <t>Balance as per cashbook</t>
  </si>
  <si>
    <t>Date</t>
  </si>
  <si>
    <t>Detail</t>
  </si>
  <si>
    <t>Bankings</t>
  </si>
  <si>
    <t>Total</t>
  </si>
  <si>
    <t>Other</t>
  </si>
  <si>
    <t>One-off</t>
  </si>
  <si>
    <t>Regulars</t>
  </si>
  <si>
    <t>12-Jan-21</t>
  </si>
  <si>
    <t>GP &amp; SJ Collins</t>
  </si>
  <si>
    <t>Owed for Nov/Dec 2020</t>
  </si>
  <si>
    <t>29-Jan-21</t>
  </si>
  <si>
    <t>Nimalka Lakhani</t>
  </si>
  <si>
    <t>2-Feb-21</t>
  </si>
  <si>
    <t>Ox Direct services</t>
  </si>
  <si>
    <t>Rebate for Trade Waste last year</t>
  </si>
  <si>
    <t>22-Mar-21</t>
  </si>
  <si>
    <t>FE McGuire</t>
  </si>
  <si>
    <t>Faye Parker Dec 2020</t>
  </si>
  <si>
    <t>25-Mar-21</t>
  </si>
  <si>
    <t>Oxford City Council</t>
  </si>
  <si>
    <t>Local restrictions support grant Lockdown 3 &amp; 16 Feb-31 Mar</t>
  </si>
  <si>
    <t>1-Apr-21</t>
  </si>
  <si>
    <t>Local restrictions support grant Tier 4</t>
  </si>
  <si>
    <t>6-Apr-21</t>
  </si>
  <si>
    <t>Closed Business lockdown payment</t>
  </si>
  <si>
    <t>19-Apr-21</t>
  </si>
  <si>
    <t>Gordana Lastovika (dc)</t>
  </si>
  <si>
    <t>Mina competition 13th Dec</t>
  </si>
  <si>
    <t>26-Apr-21</t>
  </si>
  <si>
    <t>April, May 2021</t>
  </si>
  <si>
    <t>Cheque No</t>
  </si>
  <si>
    <t>Payee</t>
  </si>
  <si>
    <t>Caretaker</t>
  </si>
  <si>
    <t>Mtce etc</t>
  </si>
  <si>
    <t>PP&amp;S</t>
  </si>
  <si>
    <t>Honorarium</t>
  </si>
  <si>
    <t>Utilities</t>
  </si>
  <si>
    <t>Sundry</t>
  </si>
  <si>
    <t>11-Jan-21</t>
  </si>
  <si>
    <t>dd</t>
  </si>
  <si>
    <t>Ecclesiastical</t>
  </si>
  <si>
    <t>20-Jan-21</t>
  </si>
  <si>
    <t>British Gas</t>
  </si>
  <si>
    <t>22-Jan-21</t>
  </si>
  <si>
    <t>so</t>
  </si>
  <si>
    <t>ML Jackson Bequest</t>
  </si>
  <si>
    <t>27-Jan-21</t>
  </si>
  <si>
    <t>EA Knight</t>
  </si>
  <si>
    <t>K Masters</t>
  </si>
  <si>
    <t>CS Redwood</t>
  </si>
  <si>
    <t>28-Jan-21</t>
  </si>
  <si>
    <t>Southern Electric</t>
  </si>
  <si>
    <t>AP Bowbrick</t>
  </si>
  <si>
    <t>1-Feb-21</t>
  </si>
  <si>
    <t>HMRC (PAYE)</t>
  </si>
  <si>
    <t>11-Feb-21</t>
  </si>
  <si>
    <t>MyLifeMy Choice</t>
  </si>
  <si>
    <t>18-Feb-21</t>
  </si>
  <si>
    <t>Oxford Direct Services</t>
  </si>
  <si>
    <t>Oxford Trade Waste28-12-20 to 28-3-21</t>
  </si>
  <si>
    <t>22-Feb-21</t>
  </si>
  <si>
    <t>25-Feb-21</t>
  </si>
  <si>
    <t>1-Mar-21</t>
  </si>
  <si>
    <t>3-Mar-21</t>
  </si>
  <si>
    <t>Outside lights</t>
  </si>
  <si>
    <t>11-Mar-21</t>
  </si>
  <si>
    <t>29-Mar-21</t>
  </si>
  <si>
    <t>30-Mar-21</t>
  </si>
  <si>
    <t>12-Apr-21</t>
  </si>
  <si>
    <t>16-Apr-21</t>
  </si>
  <si>
    <t>Quarry Gas Services</t>
  </si>
  <si>
    <t>Servicing of boiler</t>
  </si>
  <si>
    <t>20-Apr-21</t>
  </si>
  <si>
    <t>22-Apr-21</t>
  </si>
  <si>
    <t>27-Apr-21</t>
  </si>
  <si>
    <t>28-Apr-21</t>
  </si>
  <si>
    <t>EA Knight(for card payment)</t>
  </si>
  <si>
    <t>Bus pass for TG</t>
  </si>
  <si>
    <t>30-Apr-21</t>
  </si>
  <si>
    <t>11-May-21</t>
  </si>
  <si>
    <t>17-May-21</t>
  </si>
  <si>
    <t>CBF CofE Deposit fund</t>
  </si>
  <si>
    <t>18-May-21</t>
  </si>
  <si>
    <t>29.3.21-27.6,21</t>
  </si>
  <si>
    <t>20-May-21</t>
  </si>
  <si>
    <t>27-May-21</t>
  </si>
  <si>
    <t>28-May-21</t>
  </si>
  <si>
    <t>Account</t>
  </si>
  <si>
    <t>Balance Sheet BF</t>
  </si>
  <si>
    <t>Bank Account</t>
  </si>
  <si>
    <t>Journals</t>
  </si>
  <si>
    <t>I&amp;E Account</t>
  </si>
  <si>
    <t>Balance Sheet</t>
  </si>
  <si>
    <t>Dr</t>
  </si>
  <si>
    <t>Cr</t>
  </si>
  <si>
    <t>Trustees Account</t>
  </si>
  <si>
    <t>Imprest (GJ Bishop)</t>
  </si>
  <si>
    <t>In Advance/Debtors</t>
  </si>
  <si>
    <t>Fees</t>
  </si>
  <si>
    <t>Creditors</t>
  </si>
  <si>
    <t>Rates,utilities,insurance</t>
  </si>
  <si>
    <t>Sundries (see below)</t>
  </si>
  <si>
    <t>Interest Receivable</t>
  </si>
  <si>
    <t>Secretary</t>
  </si>
  <si>
    <t>Treasurer</t>
  </si>
  <si>
    <t>Maintenance secretary</t>
  </si>
  <si>
    <t>Maintenance</t>
  </si>
  <si>
    <t>PPS &amp; Telephone</t>
  </si>
  <si>
    <t>Performing Rights Society</t>
  </si>
  <si>
    <t>Chris Lewis security</t>
  </si>
  <si>
    <t>Suspense A/c wall</t>
  </si>
  <si>
    <t>Sundries</t>
  </si>
  <si>
    <t>In advance</t>
  </si>
  <si>
    <t>Debtors</t>
  </si>
  <si>
    <t>rates</t>
  </si>
  <si>
    <t>refuse</t>
  </si>
  <si>
    <t>Matthews May,Aug,Nov 2020</t>
  </si>
  <si>
    <t>PRS</t>
  </si>
  <si>
    <t>to H11, H20 &amp; H21</t>
  </si>
  <si>
    <t>Soroptimists 1 session</t>
  </si>
  <si>
    <t>Chris Lewis</t>
  </si>
  <si>
    <t>JA Fox, 3 sessions</t>
  </si>
  <si>
    <t>Jarman 4 sessions</t>
  </si>
  <si>
    <t>Faye Parker</t>
  </si>
  <si>
    <t>Headington Wives, 7 sessions</t>
  </si>
  <si>
    <t>Monkey Music</t>
  </si>
  <si>
    <t>to H9</t>
  </si>
  <si>
    <t>Monday AA, 10 sessions</t>
  </si>
  <si>
    <t>Lakhani</t>
  </si>
  <si>
    <t>Saturday AA, 1 session</t>
  </si>
  <si>
    <t>Oxford Swing Dance</t>
  </si>
  <si>
    <t>OCC (polling station 6.5.21)</t>
  </si>
  <si>
    <t>Vesterin</t>
  </si>
  <si>
    <t>Lunas</t>
  </si>
  <si>
    <t>Elphinstone</t>
  </si>
  <si>
    <t>Sved 25.5.21</t>
  </si>
  <si>
    <t>INCOME AND EXPENDITURE ACCOUNT</t>
  </si>
  <si>
    <t>Note</t>
  </si>
  <si>
    <t>LETTING FEES</t>
  </si>
  <si>
    <t>BANK INTEREST</t>
  </si>
  <si>
    <t>COUNCIL GRANT</t>
  </si>
  <si>
    <t>EXPENSES</t>
  </si>
  <si>
    <t>Secretary Honorarium</t>
  </si>
  <si>
    <t>Treasurer Honorarium</t>
  </si>
  <si>
    <t>Manager Honorarium</t>
  </si>
  <si>
    <t>Caretaker/Gardener remuneration</t>
  </si>
  <si>
    <t>Cleaning materials, maintenance</t>
  </si>
  <si>
    <t>and small equipment</t>
  </si>
  <si>
    <t>Printing, postage and stationery</t>
  </si>
  <si>
    <t>Insurance, gas, electric, rates</t>
  </si>
  <si>
    <t>Performing Rights Society Licence</t>
  </si>
  <si>
    <t>Chris Lewis Security</t>
  </si>
  <si>
    <t>SURPLUS TRANSFERRED TO TRUSTEES' ACCOUNT</t>
  </si>
  <si>
    <t>TRUSTEES' ACCOUNT</t>
  </si>
  <si>
    <t>Balance brought forward</t>
  </si>
  <si>
    <t>Balance of income to date</t>
  </si>
  <si>
    <t>Payments to Discretionary Fund</t>
  </si>
  <si>
    <t>Other - transfer to Coach House</t>
  </si>
  <si>
    <t>BALANCE SHEET</t>
  </si>
  <si>
    <t>Balance at bankers</t>
  </si>
  <si>
    <t>Imprest</t>
  </si>
  <si>
    <t>Suspense Account-wall</t>
  </si>
  <si>
    <t>Debtors and prepayments</t>
  </si>
  <si>
    <t>Accrued charges and fees in advance</t>
  </si>
  <si>
    <t>TOTAL NET ASSETS (all current)</t>
  </si>
  <si>
    <t>NOTES TO THE ACCOUNTS</t>
  </si>
  <si>
    <t>1. MAIN USERS</t>
  </si>
  <si>
    <t>Regular users:</t>
  </si>
  <si>
    <t>Faye Parker, Monkey Music, Lakhani, Collins</t>
  </si>
  <si>
    <t>Lunas Dance</t>
  </si>
  <si>
    <t>One-off bookings</t>
  </si>
  <si>
    <t>Total takings</t>
  </si>
  <si>
    <t>2. MAINTENANCE (ITEMS OVER £150)</t>
  </si>
  <si>
    <t>3. UTILITIES</t>
  </si>
  <si>
    <t>Insurance</t>
  </si>
  <si>
    <t>Rates</t>
  </si>
  <si>
    <t>Refuse Collection</t>
  </si>
  <si>
    <t>Refund on refuse</t>
  </si>
  <si>
    <t>Gas</t>
  </si>
  <si>
    <t>Refund on gas</t>
  </si>
  <si>
    <t>Water rates</t>
  </si>
  <si>
    <t>Electricity</t>
  </si>
  <si>
    <t>Refund on electricity</t>
  </si>
  <si>
    <t>Interest earned</t>
  </si>
  <si>
    <t>Contribution from the Coach House</t>
  </si>
  <si>
    <t>Less Charitable gifts etc.</t>
  </si>
  <si>
    <t>Balance carried forward</t>
  </si>
  <si>
    <t>FIXED ASSET</t>
  </si>
  <si>
    <t>CURRENT ASSET</t>
  </si>
  <si>
    <t>Cash at bank and in hand</t>
  </si>
  <si>
    <t>CREDITORS</t>
  </si>
  <si>
    <t>NET CURRENT ASSETS</t>
  </si>
  <si>
    <t>TOTAL NET ASSETS</t>
  </si>
  <si>
    <t>REPRESENTING;</t>
  </si>
  <si>
    <t>Trust Capital Account</t>
  </si>
  <si>
    <t>The Coach House Contingency Reserve</t>
  </si>
  <si>
    <t>Trust Income Account</t>
  </si>
  <si>
    <t>1. THE COACH HOUSE</t>
  </si>
  <si>
    <t>The Coach House began to operate for letting at 31st October 1991.</t>
  </si>
  <si>
    <t>Income and Expenditure for the period ending 31st May 2021 was:-</t>
  </si>
  <si>
    <t>2.FIXED ASSETS</t>
  </si>
  <si>
    <t>The buildings are not depreciated since the Trustees maintain them in a continual state of sound</t>
  </si>
  <si>
    <t>repair and any depreciation would not be material.</t>
  </si>
  <si>
    <t>Fixtures, fittings and furniture are written off to the income and expenditure account as they are</t>
  </si>
  <si>
    <t>acquired.</t>
  </si>
  <si>
    <t>3.RESERVES</t>
  </si>
  <si>
    <t>Balance</t>
  </si>
  <si>
    <t>Surplus for</t>
  </si>
  <si>
    <t>b/forward</t>
  </si>
  <si>
    <t>period</t>
  </si>
  <si>
    <t>c/forward</t>
  </si>
  <si>
    <t>Regular : One-Off = 92%:8%</t>
  </si>
  <si>
    <r>
      <t>Dec 5</t>
    </r>
    <r>
      <rPr>
        <vertAlign val="superscript"/>
        <sz val="12"/>
        <color rgb="FF000000"/>
        <rFont val="Arial"/>
        <family val="2"/>
        <charset val="1"/>
      </rPr>
      <t>th</t>
    </r>
    <r>
      <rPr>
        <sz val="12"/>
        <color rgb="FF000000"/>
        <rFont val="Arial"/>
        <family val="2"/>
        <charset val="1"/>
      </rPr>
      <t>, 12</t>
    </r>
    <r>
      <rPr>
        <vertAlign val="superscript"/>
        <sz val="12"/>
        <color rgb="FF000000"/>
        <rFont val="Arial"/>
        <family val="2"/>
        <charset val="1"/>
      </rPr>
      <t>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</si>
</sst>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mmm\-yyyy"/>
    <numFmt numFmtId="165" formatCode="#,##0.00_);\(#,##0.00\)"/>
    <numFmt numFmtId="166" formatCode="0.00\ ;\(0.00\)"/>
    <numFmt numFmtId="167" formatCode="m/d/yy"/>
    <numFmt numFmtId="168" formatCode="d\ mmm\ yy"/>
    <numFmt numFmtId="169" formatCode="dd/mm/yy"/>
    <numFmt numFmtId="170" formatCode="#,##0;\(#,##0\)"/>
    <numFmt numFmtId="171" formatCode="#,##0_);\(#,##0\)"/>
    <numFmt numFmtId="172" formatCode="0\ ;\(0\)"/>
  </numFmts>
  <fonts count="12">
    <font>
      <sz val="10"/>
      <name val="Arial"/>
      <family val="2"/>
      <charset val="1"/>
    </font>
    <font>
      <sz val="10"/>
      <color rgb="FF000000"/>
      <name val="Arial"/>
      <family val="2"/>
      <charset val="1"/>
    </font>
    <font>
      <sz val="10"/>
      <color rgb="FF000000"/>
      <name val="Sans"/>
      <family val="2"/>
      <charset val="1"/>
    </font>
    <font>
      <b/>
      <sz val="10"/>
      <color rgb="FF000000"/>
      <name val="Arial"/>
      <family val="2"/>
      <charset val="1"/>
    </font>
    <font>
      <b/>
      <sz val="10"/>
      <color rgb="FF000000"/>
      <name val="Sans"/>
      <family val="2"/>
      <charset val="1"/>
    </font>
    <font>
      <b/>
      <sz val="10"/>
      <name val="Arial"/>
      <family val="2"/>
      <charset val="1"/>
    </font>
    <font>
      <sz val="12"/>
      <color rgb="FF000000"/>
      <name val="Sans"/>
      <family val="2"/>
      <charset val="1"/>
    </font>
    <font>
      <sz val="12"/>
      <color rgb="FF000000"/>
      <name val="Arial"/>
      <family val="2"/>
      <charset val="1"/>
    </font>
    <font>
      <sz val="12"/>
      <name val="Arial"/>
      <family val="2"/>
      <charset val="1"/>
    </font>
    <font>
      <b/>
      <sz val="12"/>
      <color rgb="FF000000"/>
      <name val="Arial"/>
      <family val="2"/>
      <charset val="1"/>
    </font>
    <font>
      <b/>
      <sz val="12"/>
      <name val="Arial"/>
      <family val="2"/>
      <charset val="1"/>
    </font>
    <font>
      <vertAlign val="superscript"/>
      <sz val="12"/>
      <color rgb="FF000000"/>
      <name val="Arial"/>
      <family val="2"/>
      <charset val="1"/>
    </font>
  </fonts>
  <fills count="2">
    <fill>
      <patternFill patternType="none"/>
    </fill>
    <fill>
      <patternFill patternType="gray125"/>
    </fill>
  </fills>
  <borders count="8">
    <border>
      <left/>
      <right/>
      <top/>
      <bottom/>
      <diagonal/>
    </border>
    <border>
      <left/>
      <right/>
      <top style="thin">
        <color rgb="FF333333"/>
      </top>
      <bottom style="double">
        <color rgb="FF333333"/>
      </bottom>
      <diagonal/>
    </border>
    <border>
      <left/>
      <right/>
      <top style="thin">
        <color auto="1"/>
      </top>
      <bottom style="double">
        <color auto="1"/>
      </bottom>
      <diagonal/>
    </border>
    <border>
      <left/>
      <right/>
      <top style="hair">
        <color auto="1"/>
      </top>
      <bottom/>
      <diagonal/>
    </border>
    <border>
      <left/>
      <right/>
      <top/>
      <bottom style="thin">
        <color rgb="FF333333"/>
      </bottom>
      <diagonal/>
    </border>
    <border>
      <left/>
      <right/>
      <top style="thin">
        <color rgb="FF333333"/>
      </top>
      <bottom/>
      <diagonal/>
    </border>
    <border>
      <left/>
      <right/>
      <top style="double">
        <color rgb="FF333333"/>
      </top>
      <bottom/>
      <diagonal/>
    </border>
    <border>
      <left/>
      <right/>
      <top style="thin">
        <color auto="1"/>
      </top>
      <bottom/>
      <diagonal/>
    </border>
  </borders>
  <cellStyleXfs count="1">
    <xf numFmtId="0" fontId="0" fillId="0" borderId="0"/>
  </cellStyleXfs>
  <cellXfs count="106">
    <xf numFmtId="0" fontId="0" fillId="0" borderId="0" xfId="0"/>
    <xf numFmtId="0" fontId="1" fillId="0" borderId="0" xfId="0" applyFont="1" applyBorder="1" applyAlignment="1"/>
    <xf numFmtId="0" fontId="2" fillId="0" borderId="0" xfId="0" applyFont="1" applyBorder="1" applyAlignment="1"/>
    <xf numFmtId="4" fontId="1" fillId="0" borderId="0" xfId="0" applyNumberFormat="1" applyFont="1" applyBorder="1" applyAlignment="1">
      <alignment horizontal="center"/>
    </xf>
    <xf numFmtId="4" fontId="1" fillId="0" borderId="0" xfId="0" applyNumberFormat="1" applyFont="1" applyBorder="1" applyAlignment="1"/>
    <xf numFmtId="4" fontId="1" fillId="0" borderId="1" xfId="0" applyNumberFormat="1" applyFont="1" applyBorder="1" applyAlignment="1"/>
    <xf numFmtId="164" fontId="1" fillId="0" borderId="0" xfId="0" applyNumberFormat="1" applyFont="1" applyBorder="1" applyAlignment="1"/>
    <xf numFmtId="4" fontId="2" fillId="0" borderId="0" xfId="0" applyNumberFormat="1" applyFont="1" applyBorder="1" applyAlignment="1"/>
    <xf numFmtId="165" fontId="1" fillId="0" borderId="0" xfId="0" applyNumberFormat="1" applyFont="1" applyBorder="1" applyAlignment="1"/>
    <xf numFmtId="1" fontId="1" fillId="0" borderId="0" xfId="0" applyNumberFormat="1" applyFont="1" applyBorder="1" applyAlignment="1"/>
    <xf numFmtId="2" fontId="1" fillId="0" borderId="0" xfId="0" applyNumberFormat="1" applyFont="1" applyBorder="1" applyAlignment="1"/>
    <xf numFmtId="0" fontId="1" fillId="0" borderId="0" xfId="0" applyFont="1" applyBorder="1" applyAlignment="1">
      <alignment horizontal="right"/>
    </xf>
    <xf numFmtId="0" fontId="1" fillId="0" borderId="0" xfId="0" applyFont="1" applyBorder="1" applyAlignment="1">
      <alignment horizontal="left"/>
    </xf>
    <xf numFmtId="15" fontId="2" fillId="0" borderId="0" xfId="0" applyNumberFormat="1" applyFont="1" applyBorder="1" applyAlignment="1">
      <alignment horizontal="right"/>
    </xf>
    <xf numFmtId="4" fontId="2" fillId="0" borderId="0" xfId="0" applyNumberFormat="1" applyFont="1" applyBorder="1" applyAlignment="1">
      <alignment horizontal="right"/>
    </xf>
    <xf numFmtId="0" fontId="3" fillId="0" borderId="0" xfId="0" applyFont="1" applyBorder="1" applyAlignment="1"/>
    <xf numFmtId="0" fontId="0" fillId="0" borderId="0" xfId="0" applyFont="1"/>
    <xf numFmtId="168" fontId="1" fillId="0" borderId="0" xfId="0" applyNumberFormat="1" applyFont="1" applyBorder="1" applyAlignment="1">
      <alignment horizontal="left"/>
    </xf>
    <xf numFmtId="0" fontId="2" fillId="0" borderId="0" xfId="0" applyFont="1" applyBorder="1" applyAlignment="1">
      <alignment horizontal="right"/>
    </xf>
    <xf numFmtId="2" fontId="2" fillId="0" borderId="0" xfId="0" applyNumberFormat="1" applyFont="1" applyBorder="1" applyAlignment="1"/>
    <xf numFmtId="2" fontId="0" fillId="0" borderId="0" xfId="0" applyNumberFormat="1"/>
    <xf numFmtId="4" fontId="0" fillId="0" borderId="0" xfId="0" applyNumberFormat="1"/>
    <xf numFmtId="165" fontId="0" fillId="0" borderId="0" xfId="0" applyNumberFormat="1"/>
    <xf numFmtId="0" fontId="1" fillId="0" borderId="0" xfId="0" applyFont="1" applyBorder="1" applyAlignment="1">
      <alignment horizontal="center"/>
    </xf>
    <xf numFmtId="4" fontId="1" fillId="0" borderId="2" xfId="0" applyNumberFormat="1" applyFont="1" applyBorder="1" applyAlignment="1"/>
    <xf numFmtId="1" fontId="1" fillId="0" borderId="0" xfId="0" applyNumberFormat="1" applyFont="1" applyBorder="1" applyAlignment="1">
      <alignment horizontal="center"/>
    </xf>
    <xf numFmtId="3" fontId="1" fillId="0" borderId="0" xfId="0" applyNumberFormat="1" applyFont="1" applyBorder="1" applyAlignment="1">
      <alignment horizontal="center"/>
    </xf>
    <xf numFmtId="0" fontId="0" fillId="0" borderId="0" xfId="0" applyAlignment="1">
      <alignment horizontal="center"/>
    </xf>
    <xf numFmtId="170" fontId="1" fillId="0" borderId="0" xfId="0" applyNumberFormat="1" applyFont="1" applyBorder="1" applyAlignment="1"/>
    <xf numFmtId="0" fontId="2" fillId="0" borderId="0" xfId="0" applyFont="1" applyBorder="1" applyAlignment="1">
      <alignment horizontal="center"/>
    </xf>
    <xf numFmtId="3" fontId="0" fillId="0" borderId="0" xfId="0" applyNumberFormat="1"/>
    <xf numFmtId="170" fontId="1" fillId="0" borderId="4" xfId="0" applyNumberFormat="1" applyFont="1" applyBorder="1" applyAlignment="1"/>
    <xf numFmtId="3" fontId="1" fillId="0" borderId="4" xfId="0" applyNumberFormat="1" applyFont="1" applyBorder="1" applyAlignment="1"/>
    <xf numFmtId="170" fontId="1" fillId="0" borderId="1" xfId="0" applyNumberFormat="1" applyFont="1" applyBorder="1" applyAlignment="1"/>
    <xf numFmtId="170" fontId="1" fillId="0" borderId="0" xfId="0" applyNumberFormat="1" applyFont="1" applyBorder="1" applyAlignment="1">
      <alignment horizontal="center"/>
    </xf>
    <xf numFmtId="3" fontId="1" fillId="0" borderId="0" xfId="0" applyNumberFormat="1" applyFont="1" applyBorder="1" applyAlignment="1"/>
    <xf numFmtId="3" fontId="1" fillId="0" borderId="5" xfId="0" applyNumberFormat="1" applyFont="1" applyBorder="1" applyAlignment="1"/>
    <xf numFmtId="3" fontId="1" fillId="0" borderId="6" xfId="0" applyNumberFormat="1" applyFont="1" applyBorder="1" applyAlignment="1"/>
    <xf numFmtId="1" fontId="0" fillId="0" borderId="0" xfId="0" applyNumberFormat="1"/>
    <xf numFmtId="3" fontId="1" fillId="0" borderId="2" xfId="0" applyNumberFormat="1" applyFont="1" applyBorder="1" applyAlignment="1"/>
    <xf numFmtId="171" fontId="1" fillId="0" borderId="0" xfId="0" applyNumberFormat="1" applyFont="1" applyBorder="1" applyAlignment="1"/>
    <xf numFmtId="172" fontId="1" fillId="0" borderId="0" xfId="0" applyNumberFormat="1" applyFont="1" applyBorder="1" applyAlignment="1"/>
    <xf numFmtId="171" fontId="0" fillId="0" borderId="0" xfId="0" applyNumberFormat="1"/>
    <xf numFmtId="37" fontId="1" fillId="0" borderId="0" xfId="0" applyNumberFormat="1" applyFont="1" applyBorder="1" applyAlignment="1">
      <alignment horizontal="right"/>
    </xf>
    <xf numFmtId="3" fontId="1" fillId="0" borderId="1" xfId="0" applyNumberFormat="1" applyFont="1" applyBorder="1" applyAlignment="1"/>
    <xf numFmtId="170" fontId="2" fillId="0" borderId="0" xfId="0" applyNumberFormat="1" applyFont="1" applyBorder="1" applyAlignment="1"/>
    <xf numFmtId="3" fontId="1" fillId="0" borderId="3" xfId="0" applyNumberFormat="1" applyFont="1" applyBorder="1" applyAlignment="1"/>
    <xf numFmtId="170" fontId="1" fillId="0" borderId="2" xfId="0" applyNumberFormat="1" applyFont="1" applyBorder="1" applyAlignment="1"/>
    <xf numFmtId="0" fontId="2" fillId="0" borderId="0" xfId="0" applyFont="1" applyFill="1" applyBorder="1" applyAlignment="1"/>
    <xf numFmtId="0" fontId="1" fillId="0" borderId="0" xfId="0" applyFont="1" applyFill="1" applyBorder="1" applyAlignment="1"/>
    <xf numFmtId="4" fontId="1" fillId="0" borderId="0" xfId="0" applyNumberFormat="1" applyFont="1" applyFill="1" applyBorder="1" applyAlignment="1"/>
    <xf numFmtId="0" fontId="4" fillId="0" borderId="0" xfId="0" applyFont="1" applyBorder="1" applyAlignment="1"/>
    <xf numFmtId="0" fontId="5" fillId="0" borderId="0" xfId="0" applyFont="1"/>
    <xf numFmtId="4" fontId="3" fillId="0" borderId="0" xfId="0" applyNumberFormat="1" applyFont="1" applyBorder="1" applyAlignment="1"/>
    <xf numFmtId="4" fontId="5" fillId="0" borderId="0" xfId="0" applyNumberFormat="1" applyFont="1"/>
    <xf numFmtId="4" fontId="4" fillId="0" borderId="0" xfId="0" applyNumberFormat="1" applyFont="1" applyBorder="1" applyAlignment="1"/>
    <xf numFmtId="170" fontId="1" fillId="0" borderId="0" xfId="0" applyNumberFormat="1" applyFont="1" applyFill="1" applyBorder="1" applyAlignment="1"/>
    <xf numFmtId="0" fontId="0" fillId="0" borderId="0" xfId="0" applyFill="1"/>
    <xf numFmtId="0" fontId="6" fillId="0" borderId="0" xfId="0" applyFont="1" applyBorder="1" applyAlignment="1"/>
    <xf numFmtId="0" fontId="7" fillId="0" borderId="0" xfId="0" applyFont="1" applyBorder="1" applyAlignment="1"/>
    <xf numFmtId="2" fontId="7" fillId="0" borderId="0" xfId="0" applyNumberFormat="1" applyFont="1" applyBorder="1" applyAlignment="1"/>
    <xf numFmtId="168" fontId="8" fillId="0" borderId="0" xfId="0" applyNumberFormat="1" applyFont="1" applyAlignment="1">
      <alignment horizontal="left"/>
    </xf>
    <xf numFmtId="1" fontId="9" fillId="0" borderId="0" xfId="0" applyNumberFormat="1" applyFont="1" applyBorder="1" applyAlignment="1">
      <alignment horizontal="right"/>
    </xf>
    <xf numFmtId="0" fontId="9" fillId="0" borderId="0" xfId="0" applyFont="1" applyBorder="1" applyAlignment="1"/>
    <xf numFmtId="2" fontId="9" fillId="0" borderId="0" xfId="0" applyNumberFormat="1" applyFont="1" applyBorder="1" applyAlignment="1">
      <alignment horizontal="center"/>
    </xf>
    <xf numFmtId="4" fontId="9" fillId="0" borderId="0" xfId="0" applyNumberFormat="1" applyFont="1" applyBorder="1" applyAlignment="1">
      <alignment horizontal="center"/>
    </xf>
    <xf numFmtId="0" fontId="8" fillId="0" borderId="0" xfId="0" applyFont="1"/>
    <xf numFmtId="4" fontId="8" fillId="0" borderId="0" xfId="0" applyNumberFormat="1" applyFont="1"/>
    <xf numFmtId="4" fontId="7" fillId="0" borderId="0" xfId="0" applyNumberFormat="1" applyFont="1" applyBorder="1" applyAlignment="1"/>
    <xf numFmtId="0" fontId="7" fillId="0" borderId="0" xfId="0" applyFont="1" applyBorder="1" applyAlignment="1">
      <alignment horizontal="left"/>
    </xf>
    <xf numFmtId="0" fontId="7" fillId="0" borderId="0" xfId="0" applyFont="1" applyBorder="1" applyAlignment="1">
      <alignment horizontal="right"/>
    </xf>
    <xf numFmtId="169" fontId="7" fillId="0" borderId="0" xfId="0" applyNumberFormat="1" applyFont="1" applyBorder="1" applyAlignment="1">
      <alignment horizontal="left"/>
    </xf>
    <xf numFmtId="4" fontId="10" fillId="0" borderId="0" xfId="0" applyNumberFormat="1" applyFont="1"/>
    <xf numFmtId="4" fontId="9" fillId="0" borderId="0" xfId="0" applyNumberFormat="1" applyFont="1" applyBorder="1" applyAlignment="1"/>
    <xf numFmtId="0" fontId="8" fillId="0" borderId="0" xfId="0" applyFont="1" applyAlignment="1">
      <alignment horizontal="right"/>
    </xf>
    <xf numFmtId="15" fontId="9" fillId="0" borderId="0" xfId="0" applyNumberFormat="1" applyFont="1" applyBorder="1" applyAlignment="1">
      <alignment horizontal="left"/>
    </xf>
    <xf numFmtId="4" fontId="9" fillId="0" borderId="0" xfId="0" applyNumberFormat="1" applyFont="1" applyBorder="1" applyAlignment="1">
      <alignment horizontal="right"/>
    </xf>
    <xf numFmtId="167" fontId="9" fillId="0" borderId="0" xfId="0" applyNumberFormat="1" applyFont="1" applyBorder="1" applyAlignment="1">
      <alignment horizontal="left"/>
    </xf>
    <xf numFmtId="4" fontId="8" fillId="0" borderId="0" xfId="0" applyNumberFormat="1" applyFont="1" applyAlignment="1">
      <alignment horizontal="right"/>
    </xf>
    <xf numFmtId="15" fontId="7" fillId="0" borderId="0" xfId="0" applyNumberFormat="1" applyFont="1" applyBorder="1" applyAlignment="1">
      <alignment horizontal="right"/>
    </xf>
    <xf numFmtId="4" fontId="7" fillId="0" borderId="0" xfId="0" applyNumberFormat="1" applyFont="1" applyBorder="1" applyAlignment="1">
      <alignment horizontal="right"/>
    </xf>
    <xf numFmtId="0" fontId="9" fillId="0" borderId="0" xfId="0" applyFont="1" applyBorder="1" applyAlignment="1">
      <alignment horizontal="right"/>
    </xf>
    <xf numFmtId="0" fontId="9" fillId="0" borderId="0" xfId="0" applyFont="1" applyBorder="1" applyAlignment="1">
      <alignment horizontal="left"/>
    </xf>
    <xf numFmtId="4" fontId="7" fillId="0" borderId="0" xfId="0" applyNumberFormat="1" applyFont="1" applyBorder="1" applyAlignment="1">
      <alignment horizontal="center"/>
    </xf>
    <xf numFmtId="0" fontId="7" fillId="0" borderId="0" xfId="0" applyFont="1" applyFill="1" applyBorder="1" applyAlignment="1"/>
    <xf numFmtId="4" fontId="7" fillId="0" borderId="1" xfId="0" applyNumberFormat="1" applyFont="1" applyBorder="1" applyAlignment="1"/>
    <xf numFmtId="39" fontId="7" fillId="0" borderId="0" xfId="0" applyNumberFormat="1" applyFont="1" applyBorder="1" applyAlignment="1"/>
    <xf numFmtId="165" fontId="7" fillId="0" borderId="0" xfId="0" applyNumberFormat="1" applyFont="1" applyBorder="1" applyAlignment="1"/>
    <xf numFmtId="1" fontId="7" fillId="0" borderId="0" xfId="0" applyNumberFormat="1" applyFont="1" applyBorder="1" applyAlignment="1"/>
    <xf numFmtId="166" fontId="7" fillId="0" borderId="0" xfId="0" applyNumberFormat="1" applyFont="1" applyBorder="1" applyAlignment="1"/>
    <xf numFmtId="0" fontId="7" fillId="0" borderId="0" xfId="0" applyFont="1" applyBorder="1" applyAlignment="1">
      <alignment horizontal="center"/>
    </xf>
    <xf numFmtId="170" fontId="7" fillId="0" borderId="0" xfId="0" applyNumberFormat="1" applyFont="1" applyBorder="1" applyAlignment="1"/>
    <xf numFmtId="170" fontId="7" fillId="0" borderId="0" xfId="0" applyNumberFormat="1" applyFont="1" applyFill="1" applyBorder="1" applyAlignment="1"/>
    <xf numFmtId="170" fontId="7" fillId="0" borderId="0" xfId="0" applyNumberFormat="1" applyFont="1" applyBorder="1" applyAlignment="1">
      <alignment horizontal="right"/>
    </xf>
    <xf numFmtId="0" fontId="3" fillId="0" borderId="0" xfId="0" applyFont="1"/>
    <xf numFmtId="0" fontId="2" fillId="0" borderId="0" xfId="0" applyFont="1"/>
    <xf numFmtId="0" fontId="1" fillId="0" borderId="0" xfId="0" applyFont="1" applyAlignment="1">
      <alignment horizontal="center"/>
    </xf>
    <xf numFmtId="170" fontId="1" fillId="0" borderId="0" xfId="0" applyNumberFormat="1" applyFont="1"/>
    <xf numFmtId="170" fontId="1" fillId="0" borderId="4" xfId="0" applyNumberFormat="1" applyFont="1" applyBorder="1"/>
    <xf numFmtId="0" fontId="2" fillId="0" borderId="0" xfId="0" applyFont="1" applyAlignment="1">
      <alignment horizontal="center"/>
    </xf>
    <xf numFmtId="170" fontId="1" fillId="0" borderId="7" xfId="0" applyNumberFormat="1" applyFont="1" applyBorder="1"/>
    <xf numFmtId="170" fontId="1" fillId="0" borderId="1" xfId="0" applyNumberFormat="1" applyFont="1" applyBorder="1"/>
    <xf numFmtId="3" fontId="1" fillId="0" borderId="0" xfId="0" applyNumberFormat="1" applyFont="1"/>
    <xf numFmtId="3" fontId="1" fillId="0" borderId="4" xfId="0" applyNumberFormat="1" applyFont="1" applyBorder="1"/>
    <xf numFmtId="170" fontId="3" fillId="0" borderId="0" xfId="0" applyNumberFormat="1" applyFon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A1:AMK27"/>
  <sheetViews>
    <sheetView zoomScaleNormal="100" workbookViewId="0">
      <selection activeCell="D14" sqref="D14"/>
    </sheetView>
  </sheetViews>
  <sheetFormatPr defaultRowHeight="12.5"/>
  <cols>
    <col min="1" max="4" width="11.54296875" style="1"/>
    <col min="5" max="5" width="12.90625" style="1"/>
    <col min="6" max="8" width="11.54296875" style="1"/>
    <col min="9" max="9" width="13.6328125" style="1"/>
    <col min="10" max="256" width="11.54296875" style="1"/>
    <col min="257" max="1025" width="11.54296875" style="2"/>
  </cols>
  <sheetData>
    <row r="1" spans="1:12" ht="15.5">
      <c r="A1" s="58"/>
      <c r="B1" s="66"/>
      <c r="C1" s="66"/>
      <c r="D1" s="58"/>
      <c r="E1" s="58"/>
      <c r="F1" s="59"/>
      <c r="G1" s="2"/>
      <c r="H1" s="2"/>
      <c r="I1" s="2"/>
      <c r="J1"/>
      <c r="K1"/>
      <c r="L1"/>
    </row>
    <row r="2" spans="1:12" ht="15.5">
      <c r="A2" s="58"/>
      <c r="B2" s="66"/>
      <c r="C2" s="66"/>
      <c r="D2" s="58"/>
      <c r="E2" s="58"/>
      <c r="F2" s="59"/>
      <c r="G2" s="2"/>
      <c r="H2" s="2"/>
      <c r="I2" s="2"/>
      <c r="J2"/>
      <c r="K2"/>
      <c r="L2"/>
    </row>
    <row r="3" spans="1:12" ht="15.5">
      <c r="A3" s="58"/>
      <c r="B3" s="66"/>
      <c r="C3" s="66"/>
      <c r="D3" s="58"/>
      <c r="E3" s="83" t="s">
        <v>0</v>
      </c>
      <c r="F3" s="59"/>
      <c r="G3" s="2"/>
      <c r="H3" s="2"/>
      <c r="I3" s="2"/>
      <c r="J3"/>
      <c r="K3"/>
      <c r="L3"/>
    </row>
    <row r="4" spans="1:12" ht="15.5">
      <c r="A4" s="66" t="s">
        <v>1</v>
      </c>
      <c r="B4" s="66"/>
      <c r="C4" s="66"/>
      <c r="D4" s="58"/>
      <c r="E4" s="68">
        <v>11909.19</v>
      </c>
      <c r="F4" s="59"/>
      <c r="G4" s="2"/>
      <c r="H4" s="48"/>
      <c r="I4" s="48"/>
      <c r="J4" s="49"/>
      <c r="K4" s="49"/>
      <c r="L4" s="49"/>
    </row>
    <row r="5" spans="1:12" ht="15.5">
      <c r="A5" s="58"/>
      <c r="B5" s="66"/>
      <c r="C5" s="66"/>
      <c r="D5" s="58"/>
      <c r="E5" s="58"/>
      <c r="F5" s="59"/>
      <c r="G5" s="2"/>
      <c r="H5" s="2"/>
      <c r="I5" s="2"/>
    </row>
    <row r="6" spans="1:12" ht="15.5">
      <c r="A6" s="66" t="s">
        <v>2</v>
      </c>
      <c r="B6" s="66"/>
      <c r="C6" s="66"/>
      <c r="D6" s="58"/>
      <c r="E6" s="68">
        <f>receipts!D16</f>
        <v>8961.2200000000012</v>
      </c>
      <c r="F6" s="59"/>
      <c r="G6" s="4"/>
      <c r="H6" s="2"/>
      <c r="I6" s="4"/>
    </row>
    <row r="7" spans="1:12" ht="15.5">
      <c r="A7" s="58"/>
      <c r="B7" s="66"/>
      <c r="C7" s="66"/>
      <c r="D7" s="58"/>
      <c r="E7" s="58"/>
      <c r="F7" s="59"/>
      <c r="G7" s="2"/>
      <c r="H7" s="2"/>
      <c r="I7" s="2"/>
    </row>
    <row r="8" spans="1:12" ht="15.5">
      <c r="A8" s="66" t="s">
        <v>3</v>
      </c>
      <c r="B8" s="66"/>
      <c r="C8" s="66"/>
      <c r="D8" s="58"/>
      <c r="E8" s="68">
        <f>payts!E57</f>
        <v>15887.859999999999</v>
      </c>
      <c r="F8" s="59"/>
      <c r="G8" s="2"/>
      <c r="H8" s="4"/>
      <c r="I8" s="4"/>
    </row>
    <row r="9" spans="1:12" ht="15.5">
      <c r="A9" s="58"/>
      <c r="B9" s="66"/>
      <c r="C9" s="66"/>
      <c r="D9" s="58"/>
      <c r="E9" s="58"/>
      <c r="F9" s="59"/>
      <c r="G9" s="2"/>
      <c r="H9" s="4"/>
      <c r="I9" s="2"/>
    </row>
    <row r="10" spans="1:12" ht="15.5">
      <c r="A10" s="84" t="s">
        <v>4</v>
      </c>
      <c r="B10" s="84"/>
      <c r="C10" s="66"/>
      <c r="D10" s="58"/>
      <c r="E10" s="85">
        <f>E4+E6-E8</f>
        <v>4982.5500000000047</v>
      </c>
      <c r="F10" s="59"/>
      <c r="G10" s="2"/>
      <c r="H10" s="4"/>
      <c r="I10" s="2"/>
    </row>
    <row r="11" spans="1:12" ht="15.5">
      <c r="A11" s="58"/>
      <c r="B11" s="66"/>
      <c r="C11" s="66"/>
      <c r="D11" s="58"/>
      <c r="E11" s="58"/>
      <c r="F11" s="59"/>
      <c r="G11" s="2"/>
      <c r="H11" s="4"/>
      <c r="I11" s="6"/>
    </row>
    <row r="12" spans="1:12" ht="15.5">
      <c r="A12" s="58"/>
      <c r="B12" s="66"/>
      <c r="C12" s="66"/>
      <c r="D12" s="58"/>
      <c r="E12" s="58"/>
      <c r="F12" s="59"/>
      <c r="G12" s="2"/>
      <c r="H12" s="4"/>
      <c r="I12"/>
    </row>
    <row r="13" spans="1:12" ht="15.5">
      <c r="A13" s="58"/>
      <c r="B13" s="66"/>
      <c r="C13" s="66"/>
      <c r="D13" s="58"/>
      <c r="E13" s="58"/>
      <c r="F13" s="59"/>
      <c r="G13" s="2"/>
      <c r="H13" s="4"/>
      <c r="I13"/>
    </row>
    <row r="14" spans="1:12" ht="15.5">
      <c r="A14" s="84" t="s">
        <v>5</v>
      </c>
      <c r="B14" s="84"/>
      <c r="C14" s="84"/>
      <c r="D14" s="58"/>
      <c r="E14" s="68">
        <v>4982.55</v>
      </c>
      <c r="F14" s="59"/>
      <c r="G14" s="7"/>
      <c r="H14" s="4"/>
      <c r="I14"/>
    </row>
    <row r="15" spans="1:12" ht="15.5">
      <c r="A15" s="58"/>
      <c r="B15" s="59"/>
      <c r="C15" s="59"/>
      <c r="D15" s="58"/>
      <c r="E15" s="58"/>
      <c r="F15" s="59"/>
      <c r="G15" s="2"/>
      <c r="H15"/>
      <c r="I15"/>
    </row>
    <row r="16" spans="1:12" ht="15.5">
      <c r="A16" s="66" t="s">
        <v>6</v>
      </c>
      <c r="B16" s="59"/>
      <c r="C16" s="59"/>
      <c r="D16" s="58"/>
      <c r="E16" s="68"/>
      <c r="F16" s="59"/>
      <c r="G16" s="7"/>
      <c r="H16"/>
      <c r="I16"/>
    </row>
    <row r="17" spans="1:9" ht="15.5">
      <c r="A17" s="58"/>
      <c r="B17" s="59"/>
      <c r="C17" s="59"/>
      <c r="D17" s="58"/>
      <c r="E17" s="58"/>
      <c r="F17" s="59"/>
      <c r="G17" s="2"/>
      <c r="H17"/>
      <c r="I17"/>
    </row>
    <row r="18" spans="1:9" ht="15.5">
      <c r="A18" s="58"/>
      <c r="B18" s="59"/>
      <c r="C18" s="59"/>
      <c r="D18" s="58"/>
      <c r="E18" s="58"/>
      <c r="F18" s="59"/>
      <c r="G18" s="2"/>
      <c r="H18"/>
      <c r="I18" s="4"/>
    </row>
    <row r="19" spans="1:9" ht="15.5">
      <c r="A19" s="66" t="s">
        <v>7</v>
      </c>
      <c r="B19" s="59"/>
      <c r="C19" s="59"/>
      <c r="D19" s="58"/>
      <c r="E19" s="86"/>
      <c r="F19" s="59"/>
      <c r="G19" s="4"/>
      <c r="H19"/>
      <c r="I19"/>
    </row>
    <row r="20" spans="1:9" ht="15.5">
      <c r="A20" s="58"/>
      <c r="B20" s="59"/>
      <c r="C20" s="59"/>
      <c r="D20" s="66"/>
      <c r="E20" s="87"/>
      <c r="F20" s="59"/>
      <c r="G20" s="2"/>
      <c r="H20"/>
      <c r="I20"/>
    </row>
    <row r="21" spans="1:9" ht="15.5">
      <c r="A21" s="66"/>
      <c r="B21" s="59"/>
      <c r="C21" s="59"/>
      <c r="D21" s="66"/>
      <c r="E21" s="87"/>
      <c r="F21" s="59"/>
      <c r="G21" s="4"/>
      <c r="H21"/>
      <c r="I21"/>
    </row>
    <row r="22" spans="1:9" ht="15.5">
      <c r="A22" s="58"/>
      <c r="B22" s="59"/>
      <c r="C22" s="59"/>
      <c r="D22" s="88"/>
      <c r="E22" s="89"/>
      <c r="F22" s="59"/>
      <c r="G22" s="2"/>
      <c r="H22"/>
      <c r="I22"/>
    </row>
    <row r="23" spans="1:9" ht="15.5">
      <c r="A23" s="58"/>
      <c r="B23" s="59"/>
      <c r="C23" s="59"/>
      <c r="D23" s="60"/>
      <c r="E23" s="89"/>
      <c r="F23" s="59"/>
      <c r="G23" s="2"/>
      <c r="H23"/>
      <c r="I23"/>
    </row>
    <row r="24" spans="1:9" ht="15.5">
      <c r="A24" s="58"/>
      <c r="B24" s="59"/>
      <c r="C24" s="59"/>
      <c r="D24" s="60"/>
      <c r="E24" s="58"/>
      <c r="F24" s="59"/>
      <c r="G24" s="2"/>
      <c r="H24"/>
      <c r="I24"/>
    </row>
    <row r="25" spans="1:9" ht="11.9" customHeight="1">
      <c r="A25" s="58"/>
      <c r="B25" s="59"/>
      <c r="C25" s="59"/>
      <c r="D25" s="59"/>
      <c r="E25" s="58"/>
      <c r="F25" s="59"/>
      <c r="G25" s="2"/>
      <c r="H25"/>
      <c r="I25"/>
    </row>
    <row r="26" spans="1:9" ht="15.5">
      <c r="A26" s="59" t="s">
        <v>8</v>
      </c>
      <c r="B26" s="59"/>
      <c r="C26" s="59"/>
      <c r="D26" s="59"/>
      <c r="E26" s="85">
        <f>SUM(E14:E25)</f>
        <v>4982.55</v>
      </c>
      <c r="F26" s="59"/>
      <c r="G26" s="4"/>
      <c r="H26" s="50"/>
      <c r="I26" s="49"/>
    </row>
    <row r="27" spans="1:9" ht="15.5">
      <c r="A27" s="59"/>
      <c r="B27" s="59"/>
      <c r="C27" s="59"/>
      <c r="D27" s="59"/>
      <c r="E27" s="59"/>
      <c r="F27" s="59"/>
    </row>
  </sheetData>
  <pageMargins left="0.74803149606299213" right="0.74803149606299213" top="0.78740157480314965" bottom="0.78740157480314965" header="0.51181102362204722" footer="0.51181102362204722"/>
  <pageSetup paperSize="9" firstPageNumber="0" orientation="portrait" horizontalDpi="4294967293" verticalDpi="0" r:id="rId1"/>
  <headerFooter>
    <oddHeader>&amp;LThe Coach House
Period ending 31st May 2021
Bank reconciliation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pageSetUpPr fitToPage="1"/>
  </sheetPr>
  <dimension ref="A1:AMK23"/>
  <sheetViews>
    <sheetView zoomScaleNormal="100" workbookViewId="0">
      <pane ySplit="3" topLeftCell="A4" activePane="bottomLeft" state="frozen"/>
      <selection pane="bottomLeft" activeCell="E21" sqref="E21"/>
    </sheetView>
  </sheetViews>
  <sheetFormatPr defaultRowHeight="12.5"/>
  <cols>
    <col min="1" max="1" width="17.6328125" style="11"/>
    <col min="2" max="3" width="11.7265625" style="1"/>
    <col min="4" max="8" width="11.7265625" style="11"/>
    <col min="9" max="9" width="20.7265625" style="12"/>
    <col min="10" max="10" width="12.90625" style="1"/>
    <col min="11" max="12" width="11.7265625" style="1"/>
    <col min="13" max="256" width="11.54296875" style="1"/>
    <col min="257" max="1025" width="11.54296875" style="2"/>
  </cols>
  <sheetData>
    <row r="1" spans="1:1025">
      <c r="A1" s="13"/>
      <c r="B1" s="2"/>
      <c r="C1" s="2"/>
      <c r="D1" s="14"/>
      <c r="E1" s="14"/>
      <c r="F1" s="14"/>
      <c r="G1" s="14"/>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5" ht="15.5">
      <c r="A2" s="74"/>
      <c r="B2" s="66"/>
      <c r="C2" s="66"/>
      <c r="D2" s="74"/>
      <c r="E2" s="74"/>
      <c r="F2" s="74"/>
      <c r="G2" s="74"/>
      <c r="H2" s="74"/>
      <c r="I2" s="66"/>
      <c r="J2" s="66"/>
      <c r="K2" s="66"/>
      <c r="L2" s="66"/>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5" ht="15.5">
      <c r="A3" s="75" t="s">
        <v>9</v>
      </c>
      <c r="B3" s="63" t="s">
        <v>10</v>
      </c>
      <c r="C3" s="63"/>
      <c r="D3" s="76" t="s">
        <v>11</v>
      </c>
      <c r="E3" s="76" t="s">
        <v>12</v>
      </c>
      <c r="F3" s="76" t="s">
        <v>13</v>
      </c>
      <c r="G3" s="76" t="s">
        <v>14</v>
      </c>
      <c r="H3" s="76" t="s">
        <v>15</v>
      </c>
      <c r="I3" s="77"/>
      <c r="J3" s="63"/>
      <c r="K3" s="63"/>
      <c r="L3" s="63"/>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5" ht="15.5">
      <c r="A4" s="74"/>
      <c r="B4" s="66"/>
      <c r="C4" s="66"/>
      <c r="D4" s="78"/>
      <c r="E4" s="78"/>
      <c r="F4" s="78"/>
      <c r="G4" s="78"/>
      <c r="H4" s="78"/>
      <c r="I4" s="66"/>
      <c r="J4" s="66"/>
      <c r="K4" s="66"/>
      <c r="L4" s="66"/>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5" s="16" customFormat="1" ht="15.5">
      <c r="A5" s="79" t="s">
        <v>16</v>
      </c>
      <c r="B5" s="59" t="s">
        <v>17</v>
      </c>
      <c r="C5" s="59"/>
      <c r="D5" s="80">
        <v>14</v>
      </c>
      <c r="E5" s="80">
        <v>14</v>
      </c>
      <c r="F5" s="80"/>
      <c r="G5" s="80"/>
      <c r="H5" s="80">
        <v>14</v>
      </c>
      <c r="I5" s="69" t="s">
        <v>18</v>
      </c>
      <c r="J5" s="59"/>
      <c r="K5" s="59"/>
      <c r="L5" s="59"/>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1025" ht="18.5">
      <c r="A6" s="79" t="s">
        <v>19</v>
      </c>
      <c r="B6" s="59" t="s">
        <v>20</v>
      </c>
      <c r="C6" s="59"/>
      <c r="D6" s="80">
        <v>84</v>
      </c>
      <c r="E6" s="80">
        <v>84</v>
      </c>
      <c r="F6" s="80"/>
      <c r="G6" s="80"/>
      <c r="H6" s="80">
        <v>84</v>
      </c>
      <c r="I6" s="69" t="s">
        <v>221</v>
      </c>
      <c r="J6" s="59"/>
      <c r="K6" s="59"/>
      <c r="L6" s="59"/>
    </row>
    <row r="7" spans="1:1025" ht="15.5">
      <c r="A7" s="79" t="s">
        <v>21</v>
      </c>
      <c r="B7" s="59" t="s">
        <v>22</v>
      </c>
      <c r="C7" s="66"/>
      <c r="D7" s="80">
        <v>17.96</v>
      </c>
      <c r="E7" s="80">
        <v>17.96</v>
      </c>
      <c r="F7" s="80">
        <v>17.96</v>
      </c>
      <c r="G7" s="80"/>
      <c r="H7" s="80"/>
      <c r="I7" s="69" t="s">
        <v>23</v>
      </c>
      <c r="J7" s="66"/>
      <c r="K7" s="66"/>
      <c r="L7" s="66"/>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5" ht="15.5">
      <c r="A8" s="70" t="s">
        <v>24</v>
      </c>
      <c r="B8" s="66" t="s">
        <v>25</v>
      </c>
      <c r="C8" s="66"/>
      <c r="D8" s="68">
        <v>187.83</v>
      </c>
      <c r="E8" s="68">
        <v>187.83</v>
      </c>
      <c r="F8" s="80"/>
      <c r="G8" s="80"/>
      <c r="H8" s="68">
        <v>187.83</v>
      </c>
      <c r="I8" s="69" t="s">
        <v>26</v>
      </c>
      <c r="J8" s="66"/>
      <c r="K8" s="66"/>
      <c r="L8" s="66"/>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5" ht="15.5">
      <c r="A9" s="70" t="s">
        <v>27</v>
      </c>
      <c r="B9" s="59" t="s">
        <v>28</v>
      </c>
      <c r="C9" s="66"/>
      <c r="D9" s="80">
        <v>4097</v>
      </c>
      <c r="E9" s="80">
        <v>4097</v>
      </c>
      <c r="F9" s="80">
        <v>4097</v>
      </c>
      <c r="G9" s="80"/>
      <c r="H9" s="80"/>
      <c r="I9" s="69" t="s">
        <v>29</v>
      </c>
      <c r="J9" s="66"/>
      <c r="K9" s="66"/>
      <c r="L9" s="66"/>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5" ht="15.5">
      <c r="A10" s="70" t="s">
        <v>30</v>
      </c>
      <c r="B10" s="59" t="s">
        <v>28</v>
      </c>
      <c r="C10" s="66"/>
      <c r="D10" s="80">
        <v>476.43</v>
      </c>
      <c r="E10" s="80">
        <v>476.43</v>
      </c>
      <c r="F10" s="80">
        <v>476.43</v>
      </c>
      <c r="G10" s="80"/>
      <c r="H10" s="80"/>
      <c r="I10" s="69" t="s">
        <v>31</v>
      </c>
      <c r="J10" s="66"/>
      <c r="K10" s="66"/>
      <c r="L10" s="66"/>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5" ht="15.5">
      <c r="A11" s="70" t="s">
        <v>32</v>
      </c>
      <c r="B11" s="59" t="s">
        <v>28</v>
      </c>
      <c r="C11" s="66"/>
      <c r="D11" s="80">
        <v>4000</v>
      </c>
      <c r="E11" s="80">
        <v>4000</v>
      </c>
      <c r="F11" s="80">
        <v>4000</v>
      </c>
      <c r="G11" s="66"/>
      <c r="H11" s="66"/>
      <c r="I11" s="66" t="s">
        <v>33</v>
      </c>
      <c r="J11" s="66"/>
      <c r="K11" s="66"/>
      <c r="L11" s="66"/>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5" ht="15.5">
      <c r="A12" s="70" t="s">
        <v>34</v>
      </c>
      <c r="B12" s="59" t="s">
        <v>35</v>
      </c>
      <c r="C12" s="59"/>
      <c r="D12" s="80">
        <v>28</v>
      </c>
      <c r="E12" s="80">
        <v>28</v>
      </c>
      <c r="F12" s="80"/>
      <c r="G12" s="80"/>
      <c r="H12" s="80">
        <v>28</v>
      </c>
      <c r="I12" s="69" t="s">
        <v>36</v>
      </c>
      <c r="J12" s="59"/>
      <c r="K12" s="59"/>
      <c r="L12" s="59"/>
    </row>
    <row r="13" spans="1:1025" ht="15.5">
      <c r="A13" s="70" t="s">
        <v>37</v>
      </c>
      <c r="B13" s="59" t="s">
        <v>17</v>
      </c>
      <c r="C13" s="59"/>
      <c r="D13" s="80">
        <v>56</v>
      </c>
      <c r="E13" s="80">
        <v>56</v>
      </c>
      <c r="F13" s="80"/>
      <c r="G13" s="80"/>
      <c r="H13" s="80">
        <v>56</v>
      </c>
      <c r="I13" s="69" t="s">
        <v>38</v>
      </c>
      <c r="J13" s="59"/>
      <c r="K13" s="59"/>
      <c r="L13" s="59"/>
    </row>
    <row r="14" spans="1:1025" ht="15.5">
      <c r="A14" s="70"/>
      <c r="B14" s="59"/>
      <c r="C14" s="59"/>
      <c r="D14" s="66"/>
      <c r="E14" s="66"/>
      <c r="F14" s="66"/>
      <c r="G14" s="66"/>
      <c r="H14" s="66"/>
      <c r="I14" s="69"/>
      <c r="J14" s="66"/>
      <c r="K14" s="59"/>
      <c r="L14" s="59"/>
    </row>
    <row r="15" spans="1:1025" ht="15.5">
      <c r="A15" s="70"/>
      <c r="B15" s="59"/>
      <c r="C15" s="59"/>
      <c r="D15" s="66"/>
      <c r="E15" s="66"/>
      <c r="F15" s="66"/>
      <c r="G15" s="66"/>
      <c r="H15" s="66"/>
      <c r="I15" s="69"/>
      <c r="J15" s="66"/>
      <c r="K15" s="59"/>
      <c r="L15" s="59"/>
    </row>
    <row r="16" spans="1:1025" s="52" customFormat="1" ht="15.5">
      <c r="A16" s="81"/>
      <c r="B16" s="63"/>
      <c r="C16" s="63"/>
      <c r="D16" s="76">
        <f>SUM(D5:D13)</f>
        <v>8961.2200000000012</v>
      </c>
      <c r="E16" s="76">
        <f>SUM(E5:E13)</f>
        <v>8961.2200000000012</v>
      </c>
      <c r="F16" s="76">
        <f>SUM(F5:F13)</f>
        <v>8591.39</v>
      </c>
      <c r="G16" s="76">
        <f>SUM(G5:G13)</f>
        <v>0</v>
      </c>
      <c r="H16" s="76">
        <f>SUM(H5:H13)</f>
        <v>369.83000000000004</v>
      </c>
      <c r="I16" s="82"/>
      <c r="J16" s="63"/>
      <c r="K16" s="63"/>
      <c r="L16" s="63"/>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c r="IW16" s="51"/>
      <c r="IX16" s="51"/>
      <c r="IY16" s="51"/>
      <c r="IZ16" s="51"/>
      <c r="JA16" s="51"/>
      <c r="JB16" s="51"/>
      <c r="JC16" s="51"/>
      <c r="JD16" s="51"/>
      <c r="JE16" s="51"/>
      <c r="JF16" s="51"/>
      <c r="JG16" s="51"/>
      <c r="JH16" s="51"/>
      <c r="JI16" s="51"/>
      <c r="JJ16" s="51"/>
      <c r="JK16" s="51"/>
      <c r="JL16" s="51"/>
      <c r="JM16" s="51"/>
      <c r="JN16" s="51"/>
      <c r="JO16" s="51"/>
      <c r="JP16" s="51"/>
      <c r="JQ16" s="51"/>
      <c r="JR16" s="51"/>
      <c r="JS16" s="51"/>
      <c r="JT16" s="51"/>
      <c r="JU16" s="51"/>
      <c r="JV16" s="51"/>
      <c r="JW16" s="51"/>
      <c r="JX16" s="51"/>
      <c r="JY16" s="51"/>
      <c r="JZ16" s="51"/>
      <c r="KA16" s="51"/>
      <c r="KB16" s="51"/>
      <c r="KC16" s="51"/>
      <c r="KD16" s="51"/>
      <c r="KE16" s="51"/>
      <c r="KF16" s="51"/>
      <c r="KG16" s="51"/>
      <c r="KH16" s="51"/>
      <c r="KI16" s="51"/>
      <c r="KJ16" s="51"/>
      <c r="KK16" s="51"/>
      <c r="KL16" s="51"/>
      <c r="KM16" s="51"/>
      <c r="KN16" s="51"/>
      <c r="KO16" s="51"/>
      <c r="KP16" s="51"/>
      <c r="KQ16" s="51"/>
      <c r="KR16" s="51"/>
      <c r="KS16" s="51"/>
      <c r="KT16" s="51"/>
      <c r="KU16" s="51"/>
      <c r="KV16" s="51"/>
      <c r="KW16" s="51"/>
      <c r="KX16" s="51"/>
      <c r="KY16" s="51"/>
      <c r="KZ16" s="51"/>
      <c r="LA16" s="51"/>
      <c r="LB16" s="51"/>
      <c r="LC16" s="51"/>
      <c r="LD16" s="51"/>
      <c r="LE16" s="51"/>
      <c r="LF16" s="51"/>
      <c r="LG16" s="51"/>
      <c r="LH16" s="51"/>
      <c r="LI16" s="51"/>
      <c r="LJ16" s="51"/>
      <c r="LK16" s="51"/>
      <c r="LL16" s="51"/>
      <c r="LM16" s="51"/>
      <c r="LN16" s="51"/>
      <c r="LO16" s="51"/>
      <c r="LP16" s="51"/>
      <c r="LQ16" s="51"/>
      <c r="LR16" s="51"/>
      <c r="LS16" s="51"/>
      <c r="LT16" s="51"/>
      <c r="LU16" s="51"/>
      <c r="LV16" s="51"/>
      <c r="LW16" s="51"/>
      <c r="LX16" s="51"/>
      <c r="LY16" s="51"/>
      <c r="LZ16" s="51"/>
      <c r="MA16" s="51"/>
      <c r="MB16" s="51"/>
      <c r="MC16" s="51"/>
      <c r="MD16" s="51"/>
      <c r="ME16" s="51"/>
      <c r="MF16" s="51"/>
      <c r="MG16" s="51"/>
      <c r="MH16" s="51"/>
      <c r="MI16" s="51"/>
      <c r="MJ16" s="51"/>
      <c r="MK16" s="51"/>
      <c r="ML16" s="51"/>
      <c r="MM16" s="51"/>
      <c r="MN16" s="51"/>
      <c r="MO16" s="51"/>
      <c r="MP16" s="51"/>
      <c r="MQ16" s="51"/>
      <c r="MR16" s="51"/>
      <c r="MS16" s="51"/>
      <c r="MT16" s="51"/>
      <c r="MU16" s="51"/>
      <c r="MV16" s="51"/>
      <c r="MW16" s="51"/>
      <c r="MX16" s="51"/>
      <c r="MY16" s="51"/>
      <c r="MZ16" s="51"/>
      <c r="NA16" s="51"/>
      <c r="NB16" s="51"/>
      <c r="NC16" s="51"/>
      <c r="ND16" s="51"/>
      <c r="NE16" s="51"/>
      <c r="NF16" s="51"/>
      <c r="NG16" s="51"/>
      <c r="NH16" s="51"/>
      <c r="NI16" s="51"/>
      <c r="NJ16" s="51"/>
      <c r="NK16" s="51"/>
      <c r="NL16" s="51"/>
      <c r="NM16" s="51"/>
      <c r="NN16" s="51"/>
      <c r="NO16" s="51"/>
      <c r="NP16" s="51"/>
      <c r="NQ16" s="51"/>
      <c r="NR16" s="51"/>
      <c r="NS16" s="51"/>
      <c r="NT16" s="51"/>
      <c r="NU16" s="51"/>
      <c r="NV16" s="51"/>
      <c r="NW16" s="51"/>
      <c r="NX16" s="51"/>
      <c r="NY16" s="51"/>
      <c r="NZ16" s="51"/>
      <c r="OA16" s="51"/>
      <c r="OB16" s="51"/>
      <c r="OC16" s="51"/>
      <c r="OD16" s="51"/>
      <c r="OE16" s="51"/>
      <c r="OF16" s="51"/>
      <c r="OG16" s="51"/>
      <c r="OH16" s="51"/>
      <c r="OI16" s="51"/>
      <c r="OJ16" s="51"/>
      <c r="OK16" s="51"/>
      <c r="OL16" s="51"/>
      <c r="OM16" s="51"/>
      <c r="ON16" s="51"/>
      <c r="OO16" s="51"/>
      <c r="OP16" s="51"/>
      <c r="OQ16" s="51"/>
      <c r="OR16" s="51"/>
      <c r="OS16" s="51"/>
      <c r="OT16" s="51"/>
      <c r="OU16" s="51"/>
      <c r="OV16" s="51"/>
      <c r="OW16" s="51"/>
      <c r="OX16" s="51"/>
      <c r="OY16" s="51"/>
      <c r="OZ16" s="51"/>
      <c r="PA16" s="51"/>
      <c r="PB16" s="51"/>
      <c r="PC16" s="51"/>
      <c r="PD16" s="51"/>
      <c r="PE16" s="51"/>
      <c r="PF16" s="51"/>
      <c r="PG16" s="51"/>
      <c r="PH16" s="51"/>
      <c r="PI16" s="51"/>
      <c r="PJ16" s="51"/>
      <c r="PK16" s="51"/>
      <c r="PL16" s="51"/>
      <c r="PM16" s="51"/>
      <c r="PN16" s="51"/>
      <c r="PO16" s="51"/>
      <c r="PP16" s="51"/>
      <c r="PQ16" s="51"/>
      <c r="PR16" s="51"/>
      <c r="PS16" s="51"/>
      <c r="PT16" s="51"/>
      <c r="PU16" s="51"/>
      <c r="PV16" s="51"/>
      <c r="PW16" s="51"/>
      <c r="PX16" s="51"/>
      <c r="PY16" s="51"/>
      <c r="PZ16" s="51"/>
      <c r="QA16" s="51"/>
      <c r="QB16" s="51"/>
      <c r="QC16" s="51"/>
      <c r="QD16" s="51"/>
      <c r="QE16" s="51"/>
      <c r="QF16" s="51"/>
      <c r="QG16" s="51"/>
      <c r="QH16" s="51"/>
      <c r="QI16" s="51"/>
      <c r="QJ16" s="51"/>
      <c r="QK16" s="51"/>
      <c r="QL16" s="51"/>
      <c r="QM16" s="51"/>
      <c r="QN16" s="51"/>
      <c r="QO16" s="51"/>
      <c r="QP16" s="51"/>
      <c r="QQ16" s="51"/>
      <c r="QR16" s="51"/>
      <c r="QS16" s="51"/>
      <c r="QT16" s="51"/>
      <c r="QU16" s="51"/>
      <c r="QV16" s="51"/>
      <c r="QW16" s="51"/>
      <c r="QX16" s="51"/>
      <c r="QY16" s="51"/>
      <c r="QZ16" s="51"/>
      <c r="RA16" s="51"/>
      <c r="RB16" s="51"/>
      <c r="RC16" s="51"/>
      <c r="RD16" s="51"/>
      <c r="RE16" s="51"/>
      <c r="RF16" s="51"/>
      <c r="RG16" s="51"/>
      <c r="RH16" s="51"/>
      <c r="RI16" s="51"/>
      <c r="RJ16" s="51"/>
      <c r="RK16" s="51"/>
      <c r="RL16" s="51"/>
      <c r="RM16" s="51"/>
      <c r="RN16" s="51"/>
      <c r="RO16" s="51"/>
      <c r="RP16" s="51"/>
      <c r="RQ16" s="51"/>
      <c r="RR16" s="51"/>
      <c r="RS16" s="51"/>
      <c r="RT16" s="51"/>
      <c r="RU16" s="51"/>
      <c r="RV16" s="51"/>
      <c r="RW16" s="51"/>
      <c r="RX16" s="51"/>
      <c r="RY16" s="51"/>
      <c r="RZ16" s="51"/>
      <c r="SA16" s="51"/>
      <c r="SB16" s="51"/>
      <c r="SC16" s="51"/>
      <c r="SD16" s="51"/>
      <c r="SE16" s="51"/>
      <c r="SF16" s="51"/>
      <c r="SG16" s="51"/>
      <c r="SH16" s="51"/>
      <c r="SI16" s="51"/>
      <c r="SJ16" s="51"/>
      <c r="SK16" s="51"/>
      <c r="SL16" s="51"/>
      <c r="SM16" s="51"/>
      <c r="SN16" s="51"/>
      <c r="SO16" s="51"/>
      <c r="SP16" s="51"/>
      <c r="SQ16" s="51"/>
      <c r="SR16" s="51"/>
      <c r="SS16" s="51"/>
      <c r="ST16" s="51"/>
      <c r="SU16" s="51"/>
      <c r="SV16" s="51"/>
      <c r="SW16" s="51"/>
      <c r="SX16" s="51"/>
      <c r="SY16" s="51"/>
      <c r="SZ16" s="51"/>
      <c r="TA16" s="51"/>
      <c r="TB16" s="51"/>
      <c r="TC16" s="51"/>
      <c r="TD16" s="51"/>
      <c r="TE16" s="51"/>
      <c r="TF16" s="51"/>
      <c r="TG16" s="51"/>
      <c r="TH16" s="51"/>
      <c r="TI16" s="51"/>
      <c r="TJ16" s="51"/>
      <c r="TK16" s="51"/>
      <c r="TL16" s="51"/>
      <c r="TM16" s="51"/>
      <c r="TN16" s="51"/>
      <c r="TO16" s="51"/>
      <c r="TP16" s="51"/>
      <c r="TQ16" s="51"/>
      <c r="TR16" s="51"/>
      <c r="TS16" s="51"/>
      <c r="TT16" s="51"/>
      <c r="TU16" s="51"/>
      <c r="TV16" s="51"/>
      <c r="TW16" s="51"/>
      <c r="TX16" s="51"/>
      <c r="TY16" s="51"/>
      <c r="TZ16" s="51"/>
      <c r="UA16" s="51"/>
      <c r="UB16" s="51"/>
      <c r="UC16" s="51"/>
      <c r="UD16" s="51"/>
      <c r="UE16" s="51"/>
      <c r="UF16" s="51"/>
      <c r="UG16" s="51"/>
      <c r="UH16" s="51"/>
      <c r="UI16" s="51"/>
      <c r="UJ16" s="51"/>
      <c r="UK16" s="51"/>
      <c r="UL16" s="51"/>
      <c r="UM16" s="51"/>
      <c r="UN16" s="51"/>
      <c r="UO16" s="51"/>
      <c r="UP16" s="51"/>
      <c r="UQ16" s="51"/>
      <c r="UR16" s="51"/>
      <c r="US16" s="51"/>
      <c r="UT16" s="51"/>
      <c r="UU16" s="51"/>
      <c r="UV16" s="51"/>
      <c r="UW16" s="51"/>
      <c r="UX16" s="51"/>
      <c r="UY16" s="51"/>
      <c r="UZ16" s="51"/>
      <c r="VA16" s="51"/>
      <c r="VB16" s="51"/>
      <c r="VC16" s="51"/>
      <c r="VD16" s="51"/>
      <c r="VE16" s="51"/>
      <c r="VF16" s="51"/>
      <c r="VG16" s="51"/>
      <c r="VH16" s="51"/>
      <c r="VI16" s="51"/>
      <c r="VJ16" s="51"/>
      <c r="VK16" s="51"/>
      <c r="VL16" s="51"/>
      <c r="VM16" s="51"/>
      <c r="VN16" s="51"/>
      <c r="VO16" s="51"/>
      <c r="VP16" s="51"/>
      <c r="VQ16" s="51"/>
      <c r="VR16" s="51"/>
      <c r="VS16" s="51"/>
      <c r="VT16" s="51"/>
      <c r="VU16" s="51"/>
      <c r="VV16" s="51"/>
      <c r="VW16" s="51"/>
      <c r="VX16" s="51"/>
      <c r="VY16" s="51"/>
      <c r="VZ16" s="51"/>
      <c r="WA16" s="51"/>
      <c r="WB16" s="51"/>
      <c r="WC16" s="51"/>
      <c r="WD16" s="51"/>
      <c r="WE16" s="51"/>
      <c r="WF16" s="51"/>
      <c r="WG16" s="51"/>
      <c r="WH16" s="51"/>
      <c r="WI16" s="51"/>
      <c r="WJ16" s="51"/>
      <c r="WK16" s="51"/>
      <c r="WL16" s="51"/>
      <c r="WM16" s="51"/>
      <c r="WN16" s="51"/>
      <c r="WO16" s="51"/>
      <c r="WP16" s="51"/>
      <c r="WQ16" s="51"/>
      <c r="WR16" s="51"/>
      <c r="WS16" s="51"/>
      <c r="WT16" s="51"/>
      <c r="WU16" s="51"/>
      <c r="WV16" s="51"/>
      <c r="WW16" s="51"/>
      <c r="WX16" s="51"/>
      <c r="WY16" s="51"/>
      <c r="WZ16" s="51"/>
      <c r="XA16" s="51"/>
      <c r="XB16" s="51"/>
      <c r="XC16" s="51"/>
      <c r="XD16" s="51"/>
      <c r="XE16" s="51"/>
      <c r="XF16" s="51"/>
      <c r="XG16" s="51"/>
      <c r="XH16" s="51"/>
      <c r="XI16" s="51"/>
      <c r="XJ16" s="51"/>
      <c r="XK16" s="51"/>
      <c r="XL16" s="51"/>
      <c r="XM16" s="51"/>
      <c r="XN16" s="51"/>
      <c r="XO16" s="51"/>
      <c r="XP16" s="51"/>
      <c r="XQ16" s="51"/>
      <c r="XR16" s="51"/>
      <c r="XS16" s="51"/>
      <c r="XT16" s="51"/>
      <c r="XU16" s="51"/>
      <c r="XV16" s="51"/>
      <c r="XW16" s="51"/>
      <c r="XX16" s="51"/>
      <c r="XY16" s="51"/>
      <c r="XZ16" s="51"/>
      <c r="YA16" s="51"/>
      <c r="YB16" s="51"/>
      <c r="YC16" s="51"/>
      <c r="YD16" s="51"/>
      <c r="YE16" s="51"/>
      <c r="YF16" s="51"/>
      <c r="YG16" s="51"/>
      <c r="YH16" s="51"/>
      <c r="YI16" s="51"/>
      <c r="YJ16" s="51"/>
      <c r="YK16" s="51"/>
      <c r="YL16" s="51"/>
      <c r="YM16" s="51"/>
      <c r="YN16" s="51"/>
      <c r="YO16" s="51"/>
      <c r="YP16" s="51"/>
      <c r="YQ16" s="51"/>
      <c r="YR16" s="51"/>
      <c r="YS16" s="51"/>
      <c r="YT16" s="51"/>
      <c r="YU16" s="51"/>
      <c r="YV16" s="51"/>
      <c r="YW16" s="51"/>
      <c r="YX16" s="51"/>
      <c r="YY16" s="51"/>
      <c r="YZ16" s="51"/>
      <c r="ZA16" s="51"/>
      <c r="ZB16" s="51"/>
      <c r="ZC16" s="51"/>
      <c r="ZD16" s="51"/>
      <c r="ZE16" s="51"/>
      <c r="ZF16" s="51"/>
      <c r="ZG16" s="51"/>
      <c r="ZH16" s="51"/>
      <c r="ZI16" s="51"/>
      <c r="ZJ16" s="51"/>
      <c r="ZK16" s="51"/>
      <c r="ZL16" s="51"/>
      <c r="ZM16" s="51"/>
      <c r="ZN16" s="51"/>
      <c r="ZO16" s="51"/>
      <c r="ZP16" s="51"/>
      <c r="ZQ16" s="51"/>
      <c r="ZR16" s="51"/>
      <c r="ZS16" s="51"/>
      <c r="ZT16" s="51"/>
      <c r="ZU16" s="51"/>
      <c r="ZV16" s="51"/>
      <c r="ZW16" s="51"/>
      <c r="ZX16" s="51"/>
      <c r="ZY16" s="51"/>
      <c r="ZZ16" s="51"/>
      <c r="AAA16" s="51"/>
      <c r="AAB16" s="51"/>
      <c r="AAC16" s="51"/>
      <c r="AAD16" s="51"/>
      <c r="AAE16" s="51"/>
      <c r="AAF16" s="51"/>
      <c r="AAG16" s="51"/>
      <c r="AAH16" s="51"/>
      <c r="AAI16" s="51"/>
      <c r="AAJ16" s="51"/>
      <c r="AAK16" s="51"/>
      <c r="AAL16" s="51"/>
      <c r="AAM16" s="51"/>
      <c r="AAN16" s="51"/>
      <c r="AAO16" s="51"/>
      <c r="AAP16" s="51"/>
      <c r="AAQ16" s="51"/>
      <c r="AAR16" s="51"/>
      <c r="AAS16" s="51"/>
      <c r="AAT16" s="51"/>
      <c r="AAU16" s="51"/>
      <c r="AAV16" s="51"/>
      <c r="AAW16" s="51"/>
      <c r="AAX16" s="51"/>
      <c r="AAY16" s="51"/>
      <c r="AAZ16" s="51"/>
      <c r="ABA16" s="51"/>
      <c r="ABB16" s="51"/>
      <c r="ABC16" s="51"/>
      <c r="ABD16" s="51"/>
      <c r="ABE16" s="51"/>
      <c r="ABF16" s="51"/>
      <c r="ABG16" s="51"/>
      <c r="ABH16" s="51"/>
      <c r="ABI16" s="51"/>
      <c r="ABJ16" s="51"/>
      <c r="ABK16" s="51"/>
      <c r="ABL16" s="51"/>
      <c r="ABM16" s="51"/>
      <c r="ABN16" s="51"/>
      <c r="ABO16" s="51"/>
      <c r="ABP16" s="51"/>
      <c r="ABQ16" s="51"/>
      <c r="ABR16" s="51"/>
      <c r="ABS16" s="51"/>
      <c r="ABT16" s="51"/>
      <c r="ABU16" s="51"/>
      <c r="ABV16" s="51"/>
      <c r="ABW16" s="51"/>
      <c r="ABX16" s="51"/>
      <c r="ABY16" s="51"/>
      <c r="ABZ16" s="51"/>
      <c r="ACA16" s="51"/>
      <c r="ACB16" s="51"/>
      <c r="ACC16" s="51"/>
      <c r="ACD16" s="51"/>
      <c r="ACE16" s="51"/>
      <c r="ACF16" s="51"/>
      <c r="ACG16" s="51"/>
      <c r="ACH16" s="51"/>
      <c r="ACI16" s="51"/>
      <c r="ACJ16" s="51"/>
      <c r="ACK16" s="51"/>
      <c r="ACL16" s="51"/>
      <c r="ACM16" s="51"/>
      <c r="ACN16" s="51"/>
      <c r="ACO16" s="51"/>
      <c r="ACP16" s="51"/>
      <c r="ACQ16" s="51"/>
      <c r="ACR16" s="51"/>
      <c r="ACS16" s="51"/>
      <c r="ACT16" s="51"/>
      <c r="ACU16" s="51"/>
      <c r="ACV16" s="51"/>
      <c r="ACW16" s="51"/>
      <c r="ACX16" s="51"/>
      <c r="ACY16" s="51"/>
      <c r="ACZ16" s="51"/>
      <c r="ADA16" s="51"/>
      <c r="ADB16" s="51"/>
      <c r="ADC16" s="51"/>
      <c r="ADD16" s="51"/>
      <c r="ADE16" s="51"/>
      <c r="ADF16" s="51"/>
      <c r="ADG16" s="51"/>
      <c r="ADH16" s="51"/>
      <c r="ADI16" s="51"/>
      <c r="ADJ16" s="51"/>
      <c r="ADK16" s="51"/>
      <c r="ADL16" s="51"/>
      <c r="ADM16" s="51"/>
      <c r="ADN16" s="51"/>
      <c r="ADO16" s="51"/>
      <c r="ADP16" s="51"/>
      <c r="ADQ16" s="51"/>
      <c r="ADR16" s="51"/>
      <c r="ADS16" s="51"/>
      <c r="ADT16" s="51"/>
      <c r="ADU16" s="51"/>
      <c r="ADV16" s="51"/>
      <c r="ADW16" s="51"/>
      <c r="ADX16" s="51"/>
      <c r="ADY16" s="51"/>
      <c r="ADZ16" s="51"/>
      <c r="AEA16" s="51"/>
      <c r="AEB16" s="51"/>
      <c r="AEC16" s="51"/>
      <c r="AED16" s="51"/>
      <c r="AEE16" s="51"/>
      <c r="AEF16" s="51"/>
      <c r="AEG16" s="51"/>
      <c r="AEH16" s="51"/>
      <c r="AEI16" s="51"/>
      <c r="AEJ16" s="51"/>
      <c r="AEK16" s="51"/>
      <c r="AEL16" s="51"/>
      <c r="AEM16" s="51"/>
      <c r="AEN16" s="51"/>
      <c r="AEO16" s="51"/>
      <c r="AEP16" s="51"/>
      <c r="AEQ16" s="51"/>
      <c r="AER16" s="51"/>
      <c r="AES16" s="51"/>
      <c r="AET16" s="51"/>
      <c r="AEU16" s="51"/>
      <c r="AEV16" s="51"/>
      <c r="AEW16" s="51"/>
      <c r="AEX16" s="51"/>
      <c r="AEY16" s="51"/>
      <c r="AEZ16" s="51"/>
      <c r="AFA16" s="51"/>
      <c r="AFB16" s="51"/>
      <c r="AFC16" s="51"/>
      <c r="AFD16" s="51"/>
      <c r="AFE16" s="51"/>
      <c r="AFF16" s="51"/>
      <c r="AFG16" s="51"/>
      <c r="AFH16" s="51"/>
      <c r="AFI16" s="51"/>
      <c r="AFJ16" s="51"/>
      <c r="AFK16" s="51"/>
      <c r="AFL16" s="51"/>
      <c r="AFM16" s="51"/>
      <c r="AFN16" s="51"/>
      <c r="AFO16" s="51"/>
      <c r="AFP16" s="51"/>
      <c r="AFQ16" s="51"/>
      <c r="AFR16" s="51"/>
      <c r="AFS16" s="51"/>
      <c r="AFT16" s="51"/>
      <c r="AFU16" s="51"/>
      <c r="AFV16" s="51"/>
      <c r="AFW16" s="51"/>
      <c r="AFX16" s="51"/>
      <c r="AFY16" s="51"/>
      <c r="AFZ16" s="51"/>
      <c r="AGA16" s="51"/>
      <c r="AGB16" s="51"/>
      <c r="AGC16" s="51"/>
      <c r="AGD16" s="51"/>
      <c r="AGE16" s="51"/>
      <c r="AGF16" s="51"/>
      <c r="AGG16" s="51"/>
      <c r="AGH16" s="51"/>
      <c r="AGI16" s="51"/>
      <c r="AGJ16" s="51"/>
      <c r="AGK16" s="51"/>
      <c r="AGL16" s="51"/>
      <c r="AGM16" s="51"/>
      <c r="AGN16" s="51"/>
      <c r="AGO16" s="51"/>
      <c r="AGP16" s="51"/>
      <c r="AGQ16" s="51"/>
      <c r="AGR16" s="51"/>
      <c r="AGS16" s="51"/>
      <c r="AGT16" s="51"/>
      <c r="AGU16" s="51"/>
      <c r="AGV16" s="51"/>
      <c r="AGW16" s="51"/>
      <c r="AGX16" s="51"/>
      <c r="AGY16" s="51"/>
      <c r="AGZ16" s="51"/>
      <c r="AHA16" s="51"/>
      <c r="AHB16" s="51"/>
      <c r="AHC16" s="51"/>
      <c r="AHD16" s="51"/>
      <c r="AHE16" s="51"/>
      <c r="AHF16" s="51"/>
      <c r="AHG16" s="51"/>
      <c r="AHH16" s="51"/>
      <c r="AHI16" s="51"/>
      <c r="AHJ16" s="51"/>
      <c r="AHK16" s="51"/>
      <c r="AHL16" s="51"/>
      <c r="AHM16" s="51"/>
      <c r="AHN16" s="51"/>
      <c r="AHO16" s="51"/>
      <c r="AHP16" s="51"/>
      <c r="AHQ16" s="51"/>
      <c r="AHR16" s="51"/>
      <c r="AHS16" s="51"/>
      <c r="AHT16" s="51"/>
      <c r="AHU16" s="51"/>
      <c r="AHV16" s="51"/>
      <c r="AHW16" s="51"/>
      <c r="AHX16" s="51"/>
      <c r="AHY16" s="51"/>
      <c r="AHZ16" s="51"/>
      <c r="AIA16" s="51"/>
      <c r="AIB16" s="51"/>
      <c r="AIC16" s="51"/>
      <c r="AID16" s="51"/>
      <c r="AIE16" s="51"/>
      <c r="AIF16" s="51"/>
      <c r="AIG16" s="51"/>
      <c r="AIH16" s="51"/>
      <c r="AII16" s="51"/>
      <c r="AIJ16" s="51"/>
      <c r="AIK16" s="51"/>
      <c r="AIL16" s="51"/>
      <c r="AIM16" s="51"/>
      <c r="AIN16" s="51"/>
      <c r="AIO16" s="51"/>
      <c r="AIP16" s="51"/>
      <c r="AIQ16" s="51"/>
      <c r="AIR16" s="51"/>
      <c r="AIS16" s="51"/>
      <c r="AIT16" s="51"/>
      <c r="AIU16" s="51"/>
      <c r="AIV16" s="51"/>
      <c r="AIW16" s="51"/>
      <c r="AIX16" s="51"/>
      <c r="AIY16" s="51"/>
      <c r="AIZ16" s="51"/>
      <c r="AJA16" s="51"/>
      <c r="AJB16" s="51"/>
      <c r="AJC16" s="51"/>
      <c r="AJD16" s="51"/>
      <c r="AJE16" s="51"/>
      <c r="AJF16" s="51"/>
      <c r="AJG16" s="51"/>
      <c r="AJH16" s="51"/>
      <c r="AJI16" s="51"/>
      <c r="AJJ16" s="51"/>
      <c r="AJK16" s="51"/>
      <c r="AJL16" s="51"/>
      <c r="AJM16" s="51"/>
      <c r="AJN16" s="51"/>
      <c r="AJO16" s="51"/>
      <c r="AJP16" s="51"/>
      <c r="AJQ16" s="51"/>
      <c r="AJR16" s="51"/>
      <c r="AJS16" s="51"/>
      <c r="AJT16" s="51"/>
      <c r="AJU16" s="51"/>
      <c r="AJV16" s="51"/>
      <c r="AJW16" s="51"/>
      <c r="AJX16" s="51"/>
      <c r="AJY16" s="51"/>
      <c r="AJZ16" s="51"/>
      <c r="AKA16" s="51"/>
      <c r="AKB16" s="51"/>
      <c r="AKC16" s="51"/>
      <c r="AKD16" s="51"/>
      <c r="AKE16" s="51"/>
      <c r="AKF16" s="51"/>
      <c r="AKG16" s="51"/>
      <c r="AKH16" s="51"/>
      <c r="AKI16" s="51"/>
      <c r="AKJ16" s="51"/>
      <c r="AKK16" s="51"/>
      <c r="AKL16" s="51"/>
      <c r="AKM16" s="51"/>
      <c r="AKN16" s="51"/>
      <c r="AKO16" s="51"/>
      <c r="AKP16" s="51"/>
      <c r="AKQ16" s="51"/>
      <c r="AKR16" s="51"/>
      <c r="AKS16" s="51"/>
      <c r="AKT16" s="51"/>
      <c r="AKU16" s="51"/>
      <c r="AKV16" s="51"/>
      <c r="AKW16" s="51"/>
      <c r="AKX16" s="51"/>
      <c r="AKY16" s="51"/>
      <c r="AKZ16" s="51"/>
      <c r="ALA16" s="51"/>
      <c r="ALB16" s="51"/>
      <c r="ALC16" s="51"/>
      <c r="ALD16" s="51"/>
      <c r="ALE16" s="51"/>
      <c r="ALF16" s="51"/>
      <c r="ALG16" s="51"/>
      <c r="ALH16" s="51"/>
      <c r="ALI16" s="51"/>
      <c r="ALJ16" s="51"/>
      <c r="ALK16" s="51"/>
      <c r="ALL16" s="51"/>
      <c r="ALM16" s="51"/>
      <c r="ALN16" s="51"/>
      <c r="ALO16" s="51"/>
      <c r="ALP16" s="51"/>
      <c r="ALQ16" s="51"/>
      <c r="ALR16" s="51"/>
      <c r="ALS16" s="51"/>
      <c r="ALT16" s="51"/>
      <c r="ALU16" s="51"/>
      <c r="ALV16" s="51"/>
      <c r="ALW16" s="51"/>
      <c r="ALX16" s="51"/>
      <c r="ALY16" s="51"/>
      <c r="ALZ16" s="51"/>
      <c r="AMA16" s="51"/>
      <c r="AMB16" s="51"/>
      <c r="AMC16" s="51"/>
      <c r="AMD16" s="51"/>
      <c r="AME16" s="51"/>
      <c r="AMF16" s="51"/>
      <c r="AMG16" s="51"/>
      <c r="AMH16" s="51"/>
      <c r="AMI16" s="51"/>
      <c r="AMJ16" s="51"/>
      <c r="AMK16" s="51"/>
    </row>
    <row r="23" spans="2:2" ht="15.5">
      <c r="B23" s="59"/>
    </row>
  </sheetData>
  <pageMargins left="0.74803149606299213" right="0.74803149606299213" top="0.78740157480314965" bottom="0.78740157480314965" header="0.51181102362204722" footer="0.51181102362204722"/>
  <pageSetup paperSize="9" scale="56" firstPageNumber="0" orientation="portrait" horizontalDpi="4294967293" verticalDpi="0" r:id="rId1"/>
  <headerFooter>
    <oddHeader>&amp;LThe Coach House
Period ending 31st May 2021
Receipts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pageSetUpPr fitToPage="1"/>
  </sheetPr>
  <dimension ref="A1:AMK72"/>
  <sheetViews>
    <sheetView topLeftCell="A37" zoomScaleNormal="100" workbookViewId="0">
      <selection activeCell="D8" sqref="D8"/>
    </sheetView>
  </sheetViews>
  <sheetFormatPr defaultRowHeight="12.5"/>
  <cols>
    <col min="1" max="1" width="16.36328125" style="12"/>
    <col min="2" max="2" width="12.90625" style="11"/>
    <col min="3" max="3" width="11.54296875" style="1"/>
    <col min="4" max="4" width="16.7265625" style="1"/>
    <col min="5" max="5" width="11.90625" style="10"/>
    <col min="6" max="8" width="11.7265625" style="10"/>
    <col min="9" max="9" width="14.1796875" style="10"/>
    <col min="10" max="10" width="11.7265625" style="10"/>
    <col min="11" max="11" width="11.7265625" style="4"/>
    <col min="12" max="256" width="11.54296875" style="1"/>
    <col min="257" max="1025" width="11.54296875" style="2"/>
  </cols>
  <sheetData>
    <row r="1" spans="1:1024" s="2" customFormat="1">
      <c r="A1" s="17"/>
      <c r="B1" s="18"/>
      <c r="E1" s="19"/>
      <c r="F1" s="19"/>
      <c r="G1" s="19"/>
      <c r="H1" s="19"/>
      <c r="I1" s="20"/>
      <c r="J1" s="20"/>
      <c r="K1" s="7"/>
    </row>
    <row r="2" spans="1:1024" ht="15.5">
      <c r="A2" s="61" t="s">
        <v>9</v>
      </c>
      <c r="B2" s="62" t="s">
        <v>39</v>
      </c>
      <c r="C2" s="63" t="s">
        <v>40</v>
      </c>
      <c r="D2" s="63"/>
      <c r="E2" s="64" t="s">
        <v>12</v>
      </c>
      <c r="F2" s="64" t="s">
        <v>41</v>
      </c>
      <c r="G2" s="64" t="s">
        <v>42</v>
      </c>
      <c r="H2" s="64" t="s">
        <v>43</v>
      </c>
      <c r="I2" s="64" t="s">
        <v>44</v>
      </c>
      <c r="J2" s="64" t="s">
        <v>45</v>
      </c>
      <c r="K2" s="65" t="s">
        <v>46</v>
      </c>
      <c r="L2" s="63"/>
      <c r="M2" s="63"/>
      <c r="N2" s="63"/>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5">
      <c r="A3" s="66"/>
      <c r="B3" s="66"/>
      <c r="C3" s="66"/>
      <c r="D3" s="66"/>
      <c r="E3" s="66"/>
      <c r="F3" s="66"/>
      <c r="G3" s="66"/>
      <c r="H3" s="66"/>
      <c r="I3" s="66"/>
      <c r="J3" s="66"/>
      <c r="K3" s="67"/>
      <c r="L3" s="66"/>
      <c r="M3" s="66"/>
      <c r="N3" s="66"/>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5.5">
      <c r="A4" s="66"/>
      <c r="B4" s="66"/>
      <c r="C4" s="66"/>
      <c r="D4" s="66"/>
      <c r="E4" s="67"/>
      <c r="F4" s="67"/>
      <c r="G4" s="68"/>
      <c r="H4" s="68"/>
      <c r="I4" s="67"/>
      <c r="J4" s="67"/>
      <c r="K4" s="67"/>
      <c r="L4" s="66"/>
      <c r="M4" s="66"/>
      <c r="N4" s="66"/>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5.5">
      <c r="A5" s="69" t="s">
        <v>47</v>
      </c>
      <c r="B5" s="70" t="s">
        <v>48</v>
      </c>
      <c r="C5" s="59" t="s">
        <v>49</v>
      </c>
      <c r="D5" s="66"/>
      <c r="E5" s="68">
        <v>98.18</v>
      </c>
      <c r="F5" s="67"/>
      <c r="G5" s="68"/>
      <c r="H5" s="68"/>
      <c r="I5" s="67"/>
      <c r="J5" s="68">
        <v>98.18</v>
      </c>
      <c r="K5" s="67"/>
      <c r="L5" s="66"/>
      <c r="M5" s="66"/>
      <c r="N5" s="66"/>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5.5">
      <c r="A6" s="71" t="s">
        <v>50</v>
      </c>
      <c r="B6" s="70" t="s">
        <v>48</v>
      </c>
      <c r="C6" s="59" t="s">
        <v>51</v>
      </c>
      <c r="D6" s="66"/>
      <c r="E6" s="68">
        <v>19.5</v>
      </c>
      <c r="F6" s="67"/>
      <c r="G6" s="68"/>
      <c r="H6" s="68"/>
      <c r="I6" s="67"/>
      <c r="J6" s="68">
        <v>19.5</v>
      </c>
      <c r="K6" s="67"/>
      <c r="L6" s="66"/>
      <c r="M6" s="66"/>
      <c r="N6" s="6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5.5">
      <c r="A7" s="69" t="s">
        <v>52</v>
      </c>
      <c r="B7" s="70" t="s">
        <v>53</v>
      </c>
      <c r="C7" s="59" t="s">
        <v>54</v>
      </c>
      <c r="D7" s="66"/>
      <c r="E7" s="68">
        <v>100</v>
      </c>
      <c r="F7" s="67"/>
      <c r="G7" s="68"/>
      <c r="H7" s="68"/>
      <c r="I7" s="67"/>
      <c r="J7" s="68"/>
      <c r="K7" s="68">
        <v>100</v>
      </c>
      <c r="L7" s="66"/>
      <c r="M7" s="66"/>
      <c r="N7" s="66"/>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5.5">
      <c r="A8" s="69" t="s">
        <v>55</v>
      </c>
      <c r="B8" s="70" t="s">
        <v>53</v>
      </c>
      <c r="C8" s="59" t="s">
        <v>56</v>
      </c>
      <c r="D8" s="66"/>
      <c r="E8" s="68">
        <v>33</v>
      </c>
      <c r="F8" s="67"/>
      <c r="G8" s="68"/>
      <c r="H8" s="68"/>
      <c r="I8" s="68">
        <v>33</v>
      </c>
      <c r="J8" s="68"/>
      <c r="K8" s="66"/>
      <c r="L8" s="66"/>
      <c r="M8" s="66"/>
      <c r="N8" s="66"/>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5.5">
      <c r="A9" s="66"/>
      <c r="B9" s="70" t="s">
        <v>53</v>
      </c>
      <c r="C9" s="59" t="s">
        <v>57</v>
      </c>
      <c r="D9" s="66"/>
      <c r="E9" s="68">
        <v>33</v>
      </c>
      <c r="F9" s="67"/>
      <c r="G9" s="68"/>
      <c r="H9" s="68"/>
      <c r="I9" s="68">
        <v>33</v>
      </c>
      <c r="J9" s="68"/>
      <c r="K9" s="66"/>
      <c r="L9" s="66"/>
      <c r="M9" s="66"/>
      <c r="N9" s="66"/>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5.5">
      <c r="A10" s="66"/>
      <c r="B10" s="70" t="s">
        <v>53</v>
      </c>
      <c r="C10" s="59" t="s">
        <v>58</v>
      </c>
      <c r="D10" s="66"/>
      <c r="E10" s="68">
        <v>50</v>
      </c>
      <c r="F10" s="67"/>
      <c r="G10" s="68"/>
      <c r="H10" s="68"/>
      <c r="I10" s="68">
        <v>50</v>
      </c>
      <c r="J10" s="68"/>
      <c r="K10" s="66"/>
      <c r="L10" s="66"/>
      <c r="M10" s="66"/>
      <c r="N10" s="66"/>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5.5">
      <c r="A11" s="69" t="s">
        <v>59</v>
      </c>
      <c r="B11" s="70" t="s">
        <v>48</v>
      </c>
      <c r="C11" s="59" t="s">
        <v>60</v>
      </c>
      <c r="D11" s="66"/>
      <c r="E11" s="68">
        <v>35</v>
      </c>
      <c r="F11" s="67"/>
      <c r="G11" s="68"/>
      <c r="H11" s="68"/>
      <c r="I11" s="66"/>
      <c r="J11" s="68">
        <v>35</v>
      </c>
      <c r="K11" s="66"/>
      <c r="L11" s="66"/>
      <c r="M11" s="66"/>
      <c r="N11" s="66"/>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5.5">
      <c r="A12" s="66"/>
      <c r="B12" s="70" t="s">
        <v>53</v>
      </c>
      <c r="C12" s="59" t="s">
        <v>61</v>
      </c>
      <c r="D12" s="66"/>
      <c r="E12" s="68">
        <v>483.2</v>
      </c>
      <c r="F12" s="68">
        <v>483.2</v>
      </c>
      <c r="G12" s="68"/>
      <c r="H12" s="68"/>
      <c r="I12" s="68"/>
      <c r="J12" s="68"/>
      <c r="K12" s="66"/>
      <c r="L12" s="66"/>
      <c r="M12" s="66"/>
      <c r="N12" s="66"/>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5.5">
      <c r="A13" s="69" t="s">
        <v>62</v>
      </c>
      <c r="B13" s="70" t="s">
        <v>48</v>
      </c>
      <c r="C13" s="59" t="s">
        <v>63</v>
      </c>
      <c r="D13" s="66"/>
      <c r="E13" s="68">
        <v>120.8</v>
      </c>
      <c r="F13" s="68">
        <v>120.8</v>
      </c>
      <c r="G13" s="68"/>
      <c r="H13" s="68"/>
      <c r="I13" s="68"/>
      <c r="J13" s="68"/>
      <c r="K13" s="66"/>
      <c r="L13" s="66"/>
      <c r="M13" s="66"/>
      <c r="N13" s="66"/>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5.5">
      <c r="A14" s="69" t="s">
        <v>64</v>
      </c>
      <c r="B14" s="70" t="s">
        <v>48</v>
      </c>
      <c r="C14" s="59" t="s">
        <v>49</v>
      </c>
      <c r="D14" s="66"/>
      <c r="E14" s="68">
        <v>98.12</v>
      </c>
      <c r="F14" s="67"/>
      <c r="G14" s="68"/>
      <c r="H14" s="68"/>
      <c r="I14" s="67"/>
      <c r="J14" s="68">
        <v>98.12</v>
      </c>
      <c r="K14" s="66"/>
      <c r="L14" s="66"/>
      <c r="M14" s="66"/>
      <c r="N14" s="66"/>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5.5">
      <c r="A15" s="66"/>
      <c r="B15" s="66">
        <v>101248</v>
      </c>
      <c r="C15" s="66" t="s">
        <v>65</v>
      </c>
      <c r="D15" s="66"/>
      <c r="E15" s="67">
        <v>500</v>
      </c>
      <c r="F15" s="67"/>
      <c r="G15" s="67"/>
      <c r="H15" s="67"/>
      <c r="I15" s="67"/>
      <c r="J15" s="67"/>
      <c r="K15" s="67">
        <v>500</v>
      </c>
      <c r="L15" s="66"/>
      <c r="M15" s="66"/>
      <c r="N15" s="66"/>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5.5">
      <c r="A16" s="69" t="s">
        <v>66</v>
      </c>
      <c r="B16" s="70" t="s">
        <v>48</v>
      </c>
      <c r="C16" s="66" t="s">
        <v>67</v>
      </c>
      <c r="D16" s="66"/>
      <c r="E16" s="68">
        <v>144.53</v>
      </c>
      <c r="F16" s="68"/>
      <c r="G16" s="68"/>
      <c r="H16" s="68"/>
      <c r="I16" s="68"/>
      <c r="J16" s="68">
        <v>144.53</v>
      </c>
      <c r="K16" s="66"/>
      <c r="L16" s="59" t="s">
        <v>68</v>
      </c>
      <c r="M16" s="66"/>
      <c r="N16" s="66"/>
    </row>
    <row r="17" spans="1:14" ht="15.5">
      <c r="A17" s="69" t="s">
        <v>69</v>
      </c>
      <c r="B17" s="70" t="s">
        <v>48</v>
      </c>
      <c r="C17" s="59" t="s">
        <v>51</v>
      </c>
      <c r="D17" s="66"/>
      <c r="E17" s="68">
        <v>19.5</v>
      </c>
      <c r="F17" s="67"/>
      <c r="G17" s="68"/>
      <c r="H17" s="68"/>
      <c r="I17" s="67"/>
      <c r="J17" s="68">
        <v>19.5</v>
      </c>
      <c r="K17" s="66"/>
      <c r="L17" s="66"/>
      <c r="M17" s="66"/>
      <c r="N17" s="66"/>
    </row>
    <row r="18" spans="1:14" ht="15.5">
      <c r="A18" s="69" t="s">
        <v>70</v>
      </c>
      <c r="B18" s="70" t="s">
        <v>48</v>
      </c>
      <c r="C18" s="59" t="s">
        <v>63</v>
      </c>
      <c r="D18" s="66"/>
      <c r="E18" s="68">
        <v>120.8</v>
      </c>
      <c r="F18" s="68">
        <v>120.8</v>
      </c>
      <c r="G18" s="68"/>
      <c r="H18" s="68"/>
      <c r="I18" s="68"/>
      <c r="J18" s="68"/>
      <c r="K18" s="66"/>
      <c r="L18" s="66"/>
      <c r="M18" s="66"/>
      <c r="N18" s="66"/>
    </row>
    <row r="19" spans="1:14" ht="15.5">
      <c r="A19" s="69" t="s">
        <v>71</v>
      </c>
      <c r="B19" s="70" t="s">
        <v>48</v>
      </c>
      <c r="C19" s="59" t="s">
        <v>60</v>
      </c>
      <c r="D19" s="66"/>
      <c r="E19" s="68">
        <v>35</v>
      </c>
      <c r="F19" s="67"/>
      <c r="G19" s="68"/>
      <c r="H19" s="68"/>
      <c r="I19" s="66"/>
      <c r="J19" s="68">
        <v>35</v>
      </c>
      <c r="K19" s="66"/>
      <c r="L19" s="66"/>
      <c r="M19" s="66"/>
      <c r="N19" s="66"/>
    </row>
    <row r="20" spans="1:14" ht="15.5">
      <c r="A20" s="66"/>
      <c r="B20" s="70" t="s">
        <v>53</v>
      </c>
      <c r="C20" s="59" t="s">
        <v>56</v>
      </c>
      <c r="D20" s="66"/>
      <c r="E20" s="68">
        <v>33</v>
      </c>
      <c r="F20" s="67"/>
      <c r="G20" s="68"/>
      <c r="H20" s="68"/>
      <c r="I20" s="68">
        <v>33</v>
      </c>
      <c r="J20" s="68"/>
      <c r="K20" s="66"/>
      <c r="L20" s="66"/>
      <c r="M20" s="66"/>
      <c r="N20" s="66"/>
    </row>
    <row r="21" spans="1:14" ht="15.5">
      <c r="A21" s="66"/>
      <c r="B21" s="70" t="s">
        <v>53</v>
      </c>
      <c r="C21" s="59" t="s">
        <v>57</v>
      </c>
      <c r="D21" s="66"/>
      <c r="E21" s="68">
        <v>33</v>
      </c>
      <c r="F21" s="67"/>
      <c r="G21" s="68"/>
      <c r="H21" s="68"/>
      <c r="I21" s="68">
        <v>33</v>
      </c>
      <c r="J21" s="68"/>
      <c r="K21" s="66"/>
      <c r="L21" s="66"/>
      <c r="M21" s="66"/>
      <c r="N21" s="66"/>
    </row>
    <row r="22" spans="1:14" ht="15.5">
      <c r="A22" s="66"/>
      <c r="B22" s="70" t="s">
        <v>53</v>
      </c>
      <c r="C22" s="59" t="s">
        <v>58</v>
      </c>
      <c r="D22" s="66"/>
      <c r="E22" s="68">
        <v>50</v>
      </c>
      <c r="F22" s="67"/>
      <c r="G22" s="68"/>
      <c r="H22" s="68"/>
      <c r="I22" s="68">
        <v>50</v>
      </c>
      <c r="J22" s="68"/>
      <c r="K22" s="66"/>
      <c r="L22" s="66"/>
      <c r="M22" s="66"/>
      <c r="N22" s="66"/>
    </row>
    <row r="23" spans="1:14" ht="15.5">
      <c r="A23" s="66"/>
      <c r="B23" s="70" t="s">
        <v>53</v>
      </c>
      <c r="C23" s="59" t="s">
        <v>61</v>
      </c>
      <c r="D23" s="66"/>
      <c r="E23" s="68">
        <v>483.2</v>
      </c>
      <c r="F23" s="68">
        <v>483.2</v>
      </c>
      <c r="G23" s="68"/>
      <c r="H23" s="68"/>
      <c r="I23" s="68"/>
      <c r="J23" s="68"/>
      <c r="K23" s="66"/>
      <c r="L23" s="66"/>
      <c r="M23" s="66"/>
      <c r="N23" s="66"/>
    </row>
    <row r="24" spans="1:14" ht="15.5">
      <c r="A24" s="69" t="s">
        <v>72</v>
      </c>
      <c r="B24" s="70">
        <v>101249</v>
      </c>
      <c r="C24" s="59" t="s">
        <v>57</v>
      </c>
      <c r="D24" s="66"/>
      <c r="E24" s="60">
        <v>87.96</v>
      </c>
      <c r="F24" s="66"/>
      <c r="G24" s="60">
        <v>87.96</v>
      </c>
      <c r="H24" s="66"/>
      <c r="I24" s="66"/>
      <c r="J24" s="66"/>
      <c r="K24" s="67"/>
      <c r="L24" s="59" t="s">
        <v>73</v>
      </c>
      <c r="M24" s="66"/>
      <c r="N24" s="66"/>
    </row>
    <row r="25" spans="1:14" ht="15.5">
      <c r="A25" s="69" t="s">
        <v>74</v>
      </c>
      <c r="B25" s="70" t="s">
        <v>48</v>
      </c>
      <c r="C25" s="59" t="s">
        <v>49</v>
      </c>
      <c r="D25" s="66"/>
      <c r="E25" s="68">
        <v>98.12</v>
      </c>
      <c r="F25" s="67"/>
      <c r="G25" s="68"/>
      <c r="H25" s="68"/>
      <c r="I25" s="67"/>
      <c r="J25" s="68">
        <v>98.12</v>
      </c>
      <c r="K25" s="67"/>
      <c r="L25" s="66"/>
      <c r="M25" s="66"/>
      <c r="N25" s="66"/>
    </row>
    <row r="26" spans="1:14" ht="15.5">
      <c r="A26" s="69" t="s">
        <v>24</v>
      </c>
      <c r="B26" s="70" t="s">
        <v>48</v>
      </c>
      <c r="C26" s="59" t="s">
        <v>51</v>
      </c>
      <c r="D26" s="66"/>
      <c r="E26" s="68">
        <v>19.5</v>
      </c>
      <c r="F26" s="67"/>
      <c r="G26" s="68"/>
      <c r="H26" s="68"/>
      <c r="I26" s="67"/>
      <c r="J26" s="68">
        <v>19.5</v>
      </c>
      <c r="K26" s="67"/>
      <c r="L26" s="66"/>
      <c r="M26" s="66"/>
      <c r="N26" s="66"/>
    </row>
    <row r="27" spans="1:14" ht="15.5">
      <c r="A27" s="69" t="s">
        <v>75</v>
      </c>
      <c r="B27" s="70">
        <v>101250</v>
      </c>
      <c r="C27" s="59" t="s">
        <v>56</v>
      </c>
      <c r="D27" s="66"/>
      <c r="E27" s="60">
        <v>18.12</v>
      </c>
      <c r="F27" s="66"/>
      <c r="G27" s="66"/>
      <c r="H27" s="60">
        <v>18.12</v>
      </c>
      <c r="I27" s="66"/>
      <c r="J27" s="66"/>
      <c r="K27" s="67"/>
      <c r="L27" s="66"/>
      <c r="M27" s="66"/>
      <c r="N27" s="66"/>
    </row>
    <row r="28" spans="1:14" ht="15.5">
      <c r="A28" s="66"/>
      <c r="B28" s="70" t="s">
        <v>48</v>
      </c>
      <c r="C28" s="59" t="s">
        <v>60</v>
      </c>
      <c r="D28" s="66"/>
      <c r="E28" s="68">
        <v>35</v>
      </c>
      <c r="F28" s="67"/>
      <c r="G28" s="68"/>
      <c r="H28" s="68"/>
      <c r="I28" s="66"/>
      <c r="J28" s="68">
        <v>35</v>
      </c>
      <c r="K28" s="67"/>
      <c r="L28" s="66"/>
      <c r="M28" s="66"/>
      <c r="N28" s="66"/>
    </row>
    <row r="29" spans="1:14" ht="15.5">
      <c r="A29" s="66"/>
      <c r="B29" s="70" t="s">
        <v>53</v>
      </c>
      <c r="C29" s="59" t="s">
        <v>56</v>
      </c>
      <c r="D29" s="66"/>
      <c r="E29" s="68">
        <v>33</v>
      </c>
      <c r="F29" s="67"/>
      <c r="G29" s="68"/>
      <c r="H29" s="68"/>
      <c r="I29" s="68">
        <v>33</v>
      </c>
      <c r="J29" s="66"/>
      <c r="K29" s="67"/>
      <c r="L29" s="66"/>
      <c r="M29" s="66"/>
      <c r="N29" s="66"/>
    </row>
    <row r="30" spans="1:14" ht="15.5">
      <c r="A30" s="66"/>
      <c r="B30" s="70" t="s">
        <v>53</v>
      </c>
      <c r="C30" s="59" t="s">
        <v>57</v>
      </c>
      <c r="D30" s="66"/>
      <c r="E30" s="68">
        <v>33</v>
      </c>
      <c r="F30" s="67"/>
      <c r="G30" s="68"/>
      <c r="H30" s="68"/>
      <c r="I30" s="68">
        <v>33</v>
      </c>
      <c r="J30" s="66"/>
      <c r="K30" s="67"/>
      <c r="L30" s="66"/>
      <c r="M30" s="66"/>
      <c r="N30" s="66"/>
    </row>
    <row r="31" spans="1:14" ht="15.5">
      <c r="A31" s="66"/>
      <c r="B31" s="70" t="s">
        <v>53</v>
      </c>
      <c r="C31" s="59" t="s">
        <v>58</v>
      </c>
      <c r="D31" s="66"/>
      <c r="E31" s="68">
        <v>50</v>
      </c>
      <c r="F31" s="67"/>
      <c r="G31" s="68"/>
      <c r="H31" s="68"/>
      <c r="I31" s="68">
        <v>50</v>
      </c>
      <c r="J31" s="66"/>
      <c r="K31" s="67"/>
      <c r="L31" s="66"/>
      <c r="M31" s="66"/>
      <c r="N31" s="66"/>
    </row>
    <row r="32" spans="1:14" ht="15.5">
      <c r="A32" s="66"/>
      <c r="B32" s="70" t="s">
        <v>53</v>
      </c>
      <c r="C32" s="59" t="s">
        <v>61</v>
      </c>
      <c r="D32" s="66"/>
      <c r="E32" s="68">
        <v>483.2</v>
      </c>
      <c r="F32" s="68">
        <v>483.2</v>
      </c>
      <c r="G32" s="66"/>
      <c r="H32" s="66"/>
      <c r="I32" s="66"/>
      <c r="J32" s="66"/>
      <c r="K32" s="67"/>
      <c r="L32" s="66"/>
      <c r="M32" s="66"/>
      <c r="N32" s="66"/>
    </row>
    <row r="33" spans="1:14" ht="15.5">
      <c r="A33" s="69" t="s">
        <v>76</v>
      </c>
      <c r="B33" s="70" t="s">
        <v>48</v>
      </c>
      <c r="C33" s="59" t="s">
        <v>63</v>
      </c>
      <c r="D33" s="66"/>
      <c r="E33" s="68">
        <v>120.8</v>
      </c>
      <c r="F33" s="68">
        <v>120.8</v>
      </c>
      <c r="G33" s="66"/>
      <c r="H33" s="66"/>
      <c r="I33" s="66"/>
      <c r="J33" s="66"/>
      <c r="K33" s="67"/>
      <c r="L33" s="66"/>
      <c r="M33" s="66"/>
      <c r="N33" s="66"/>
    </row>
    <row r="34" spans="1:14" ht="15.5">
      <c r="A34" s="69" t="s">
        <v>77</v>
      </c>
      <c r="B34" s="70" t="s">
        <v>48</v>
      </c>
      <c r="C34" s="59" t="s">
        <v>49</v>
      </c>
      <c r="D34" s="66"/>
      <c r="E34" s="68">
        <v>98.12</v>
      </c>
      <c r="F34" s="67"/>
      <c r="G34" s="68"/>
      <c r="H34" s="68"/>
      <c r="I34" s="67"/>
      <c r="J34" s="68">
        <v>98.12</v>
      </c>
      <c r="K34" s="67"/>
      <c r="L34" s="66"/>
      <c r="M34" s="66"/>
      <c r="N34" s="66"/>
    </row>
    <row r="35" spans="1:14" ht="15.5">
      <c r="A35" s="69" t="s">
        <v>78</v>
      </c>
      <c r="B35" s="70">
        <v>101251</v>
      </c>
      <c r="C35" s="59" t="s">
        <v>79</v>
      </c>
      <c r="D35" s="66"/>
      <c r="E35" s="60">
        <v>305.52999999999997</v>
      </c>
      <c r="F35" s="66"/>
      <c r="G35" s="60">
        <v>305.52999999999997</v>
      </c>
      <c r="H35" s="66"/>
      <c r="I35" s="66"/>
      <c r="J35" s="66"/>
      <c r="K35" s="67"/>
      <c r="L35" s="59" t="s">
        <v>80</v>
      </c>
      <c r="M35" s="66"/>
      <c r="N35" s="66"/>
    </row>
    <row r="36" spans="1:14" ht="15.5">
      <c r="A36" s="69" t="s">
        <v>81</v>
      </c>
      <c r="B36" s="70" t="s">
        <v>48</v>
      </c>
      <c r="C36" s="59" t="s">
        <v>51</v>
      </c>
      <c r="D36" s="66"/>
      <c r="E36" s="68">
        <v>19.5</v>
      </c>
      <c r="F36" s="67"/>
      <c r="G36" s="68"/>
      <c r="H36" s="68"/>
      <c r="I36" s="67"/>
      <c r="J36" s="68">
        <v>19.5</v>
      </c>
      <c r="K36" s="67"/>
      <c r="L36" s="66"/>
      <c r="M36" s="66"/>
      <c r="N36" s="66"/>
    </row>
    <row r="37" spans="1:14" ht="15.5">
      <c r="A37" s="69" t="s">
        <v>82</v>
      </c>
      <c r="B37" s="70" t="s">
        <v>53</v>
      </c>
      <c r="C37" s="59" t="s">
        <v>54</v>
      </c>
      <c r="D37" s="66"/>
      <c r="E37" s="68">
        <v>100</v>
      </c>
      <c r="F37" s="67"/>
      <c r="G37" s="68"/>
      <c r="H37" s="68"/>
      <c r="I37" s="67"/>
      <c r="J37" s="68"/>
      <c r="K37" s="68">
        <v>100</v>
      </c>
      <c r="L37" s="66"/>
      <c r="M37" s="66"/>
      <c r="N37" s="66"/>
    </row>
    <row r="38" spans="1:14" ht="15.5">
      <c r="A38" s="69" t="s">
        <v>83</v>
      </c>
      <c r="B38" s="70" t="s">
        <v>53</v>
      </c>
      <c r="C38" s="59" t="s">
        <v>56</v>
      </c>
      <c r="D38" s="66"/>
      <c r="E38" s="68">
        <v>33</v>
      </c>
      <c r="F38" s="67"/>
      <c r="G38" s="68"/>
      <c r="H38" s="68"/>
      <c r="I38" s="68">
        <v>33</v>
      </c>
      <c r="J38" s="68"/>
      <c r="K38" s="66"/>
      <c r="L38" s="66"/>
      <c r="M38" s="66"/>
      <c r="N38" s="66"/>
    </row>
    <row r="39" spans="1:14" ht="15.5">
      <c r="A39" s="66"/>
      <c r="B39" s="70" t="s">
        <v>53</v>
      </c>
      <c r="C39" s="59" t="s">
        <v>57</v>
      </c>
      <c r="D39" s="66"/>
      <c r="E39" s="68">
        <v>33</v>
      </c>
      <c r="F39" s="67"/>
      <c r="G39" s="68"/>
      <c r="H39" s="68"/>
      <c r="I39" s="68">
        <v>33</v>
      </c>
      <c r="J39" s="68"/>
      <c r="K39" s="66"/>
      <c r="L39" s="66"/>
      <c r="M39" s="66"/>
      <c r="N39" s="66"/>
    </row>
    <row r="40" spans="1:14" ht="15.5">
      <c r="A40" s="66"/>
      <c r="B40" s="70" t="s">
        <v>53</v>
      </c>
      <c r="C40" s="59" t="s">
        <v>58</v>
      </c>
      <c r="D40" s="66"/>
      <c r="E40" s="68">
        <v>50</v>
      </c>
      <c r="F40" s="67"/>
      <c r="G40" s="68"/>
      <c r="H40" s="68"/>
      <c r="I40" s="68">
        <v>50</v>
      </c>
      <c r="J40" s="68"/>
      <c r="K40" s="66"/>
      <c r="L40" s="66"/>
      <c r="M40" s="66"/>
      <c r="N40" s="66"/>
    </row>
    <row r="41" spans="1:14" ht="15.5">
      <c r="A41" s="69" t="s">
        <v>84</v>
      </c>
      <c r="B41" s="70">
        <v>101252</v>
      </c>
      <c r="C41" s="59" t="s">
        <v>85</v>
      </c>
      <c r="D41" s="66"/>
      <c r="E41" s="60">
        <v>118.5</v>
      </c>
      <c r="F41" s="66"/>
      <c r="G41" s="66"/>
      <c r="H41" s="66"/>
      <c r="I41" s="66"/>
      <c r="J41" s="66"/>
      <c r="K41" s="68">
        <v>118.5</v>
      </c>
      <c r="L41" s="59" t="s">
        <v>86</v>
      </c>
      <c r="M41" s="66"/>
      <c r="N41" s="59"/>
    </row>
    <row r="42" spans="1:14" ht="15.5">
      <c r="A42" s="66"/>
      <c r="B42" s="70" t="s">
        <v>48</v>
      </c>
      <c r="C42" s="59" t="s">
        <v>60</v>
      </c>
      <c r="D42" s="66"/>
      <c r="E42" s="68">
        <v>35</v>
      </c>
      <c r="F42" s="67"/>
      <c r="G42" s="68"/>
      <c r="H42" s="68"/>
      <c r="I42" s="66"/>
      <c r="J42" s="68">
        <v>35</v>
      </c>
      <c r="K42" s="66"/>
      <c r="L42" s="66"/>
      <c r="M42" s="66"/>
      <c r="N42" s="59"/>
    </row>
    <row r="43" spans="1:14" ht="15.5">
      <c r="A43" s="66"/>
      <c r="B43" s="70" t="s">
        <v>53</v>
      </c>
      <c r="C43" s="59" t="s">
        <v>61</v>
      </c>
      <c r="D43" s="66"/>
      <c r="E43" s="68">
        <v>483.2</v>
      </c>
      <c r="F43" s="68">
        <v>483.2</v>
      </c>
      <c r="G43" s="66"/>
      <c r="H43" s="66"/>
      <c r="I43" s="66"/>
      <c r="J43" s="66"/>
      <c r="K43" s="66"/>
      <c r="L43" s="66"/>
      <c r="M43" s="66"/>
      <c r="N43" s="59"/>
    </row>
    <row r="44" spans="1:14" ht="15.5">
      <c r="A44" s="69" t="s">
        <v>87</v>
      </c>
      <c r="B44" s="70" t="s">
        <v>48</v>
      </c>
      <c r="C44" s="59" t="s">
        <v>63</v>
      </c>
      <c r="D44" s="66"/>
      <c r="E44" s="68">
        <v>120.8</v>
      </c>
      <c r="F44" s="68">
        <v>120.8</v>
      </c>
      <c r="G44" s="66"/>
      <c r="H44" s="66"/>
      <c r="I44" s="66"/>
      <c r="J44" s="66"/>
      <c r="K44" s="66"/>
      <c r="L44" s="66"/>
      <c r="M44" s="66"/>
      <c r="N44" s="59"/>
    </row>
    <row r="45" spans="1:14" ht="15.5">
      <c r="A45" s="69" t="s">
        <v>88</v>
      </c>
      <c r="B45" s="70" t="s">
        <v>48</v>
      </c>
      <c r="C45" s="59" t="s">
        <v>49</v>
      </c>
      <c r="D45" s="66"/>
      <c r="E45" s="68">
        <v>98.12</v>
      </c>
      <c r="F45" s="67"/>
      <c r="G45" s="68"/>
      <c r="H45" s="68"/>
      <c r="I45" s="67"/>
      <c r="J45" s="68">
        <v>98.12</v>
      </c>
      <c r="K45" s="66"/>
      <c r="L45" s="66"/>
      <c r="M45" s="66"/>
      <c r="N45" s="59"/>
    </row>
    <row r="46" spans="1:14" ht="15.5">
      <c r="A46" s="69" t="s">
        <v>89</v>
      </c>
      <c r="B46" s="70">
        <v>101253</v>
      </c>
      <c r="C46" s="59" t="s">
        <v>90</v>
      </c>
      <c r="D46" s="66"/>
      <c r="E46" s="68">
        <v>10000</v>
      </c>
      <c r="F46" s="67"/>
      <c r="G46" s="68"/>
      <c r="H46" s="68"/>
      <c r="I46" s="67"/>
      <c r="J46" s="68"/>
      <c r="K46" s="68">
        <v>10000</v>
      </c>
      <c r="L46" s="66"/>
      <c r="M46" s="66"/>
      <c r="N46" s="59"/>
    </row>
    <row r="47" spans="1:14" ht="15.5">
      <c r="A47" s="69" t="s">
        <v>91</v>
      </c>
      <c r="B47" s="70" t="s">
        <v>48</v>
      </c>
      <c r="C47" s="59" t="s">
        <v>67</v>
      </c>
      <c r="D47" s="66"/>
      <c r="E47" s="60">
        <v>144.56</v>
      </c>
      <c r="F47" s="66"/>
      <c r="G47" s="66"/>
      <c r="H47" s="66"/>
      <c r="I47" s="66"/>
      <c r="J47" s="60">
        <v>144.56</v>
      </c>
      <c r="K47" s="66"/>
      <c r="L47" s="59" t="s">
        <v>92</v>
      </c>
      <c r="M47" s="66"/>
      <c r="N47" s="59"/>
    </row>
    <row r="48" spans="1:14" ht="15.5">
      <c r="A48" s="69" t="s">
        <v>93</v>
      </c>
      <c r="B48" s="70" t="s">
        <v>48</v>
      </c>
      <c r="C48" s="59" t="s">
        <v>51</v>
      </c>
      <c r="D48" s="66"/>
      <c r="E48" s="60">
        <v>25</v>
      </c>
      <c r="F48" s="66"/>
      <c r="G48" s="66"/>
      <c r="H48" s="66"/>
      <c r="I48" s="66"/>
      <c r="J48" s="60">
        <v>25</v>
      </c>
      <c r="K48" s="66"/>
      <c r="L48" s="59"/>
      <c r="M48" s="66"/>
      <c r="N48" s="59"/>
    </row>
    <row r="49" spans="1:1025" ht="15.5">
      <c r="A49" s="69" t="s">
        <v>94</v>
      </c>
      <c r="B49" s="70" t="s">
        <v>53</v>
      </c>
      <c r="C49" s="59" t="s">
        <v>56</v>
      </c>
      <c r="D49" s="66"/>
      <c r="E49" s="68">
        <v>33</v>
      </c>
      <c r="F49" s="67"/>
      <c r="G49" s="68"/>
      <c r="H49" s="68"/>
      <c r="I49" s="68">
        <v>33</v>
      </c>
      <c r="J49" s="66"/>
      <c r="K49" s="66"/>
      <c r="L49" s="59"/>
      <c r="M49" s="66"/>
      <c r="N49" s="59"/>
    </row>
    <row r="50" spans="1:1025" ht="15.5">
      <c r="A50" s="66"/>
      <c r="B50" s="70" t="s">
        <v>53</v>
      </c>
      <c r="C50" s="59" t="s">
        <v>57</v>
      </c>
      <c r="D50" s="66"/>
      <c r="E50" s="68">
        <v>33</v>
      </c>
      <c r="F50" s="67"/>
      <c r="G50" s="68"/>
      <c r="H50" s="68"/>
      <c r="I50" s="68">
        <v>33</v>
      </c>
      <c r="J50" s="66"/>
      <c r="K50" s="66"/>
      <c r="L50" s="59"/>
      <c r="M50" s="66"/>
      <c r="N50" s="59"/>
    </row>
    <row r="51" spans="1:1025" ht="15.5">
      <c r="A51" s="66"/>
      <c r="B51" s="70" t="s">
        <v>53</v>
      </c>
      <c r="C51" s="59" t="s">
        <v>58</v>
      </c>
      <c r="D51" s="66"/>
      <c r="E51" s="68">
        <v>50</v>
      </c>
      <c r="F51" s="67"/>
      <c r="G51" s="68"/>
      <c r="H51" s="68"/>
      <c r="I51" s="68">
        <v>50</v>
      </c>
      <c r="J51" s="66"/>
      <c r="K51" s="66"/>
      <c r="L51" s="59"/>
      <c r="M51" s="66"/>
      <c r="N51" s="59"/>
    </row>
    <row r="52" spans="1:1025" ht="15.5">
      <c r="A52" s="69" t="s">
        <v>95</v>
      </c>
      <c r="B52" s="70" t="s">
        <v>48</v>
      </c>
      <c r="C52" s="59" t="s">
        <v>60</v>
      </c>
      <c r="D52" s="66"/>
      <c r="E52" s="68">
        <v>35</v>
      </c>
      <c r="F52" s="67"/>
      <c r="G52" s="68"/>
      <c r="H52" s="68"/>
      <c r="I52" s="66"/>
      <c r="J52" s="68">
        <v>35</v>
      </c>
      <c r="K52" s="66"/>
      <c r="L52" s="59"/>
      <c r="M52" s="66"/>
      <c r="N52" s="59"/>
    </row>
    <row r="53" spans="1:1025" ht="15.5">
      <c r="A53" s="66"/>
      <c r="B53" s="70" t="s">
        <v>48</v>
      </c>
      <c r="C53" s="59" t="s">
        <v>63</v>
      </c>
      <c r="D53" s="66"/>
      <c r="E53" s="68">
        <v>120.8</v>
      </c>
      <c r="F53" s="68">
        <v>120.8</v>
      </c>
      <c r="G53" s="66"/>
      <c r="H53" s="66"/>
      <c r="I53" s="66"/>
      <c r="J53" s="66"/>
      <c r="K53" s="66"/>
      <c r="L53" s="59"/>
      <c r="M53" s="66"/>
      <c r="N53" s="59"/>
    </row>
    <row r="54" spans="1:1025" ht="15.5">
      <c r="A54" s="66"/>
      <c r="B54" s="70" t="s">
        <v>53</v>
      </c>
      <c r="C54" s="59" t="s">
        <v>61</v>
      </c>
      <c r="D54" s="66"/>
      <c r="E54" s="68">
        <v>483.2</v>
      </c>
      <c r="F54" s="68">
        <v>483.2</v>
      </c>
      <c r="G54" s="66"/>
      <c r="H54" s="66"/>
      <c r="I54" s="66"/>
      <c r="J54" s="66"/>
      <c r="K54" s="66"/>
      <c r="L54" s="59"/>
      <c r="M54" s="66"/>
      <c r="N54" s="59"/>
    </row>
    <row r="55" spans="1:1025" ht="15.5">
      <c r="A55" s="66"/>
      <c r="B55" s="66"/>
      <c r="C55" s="66"/>
      <c r="D55" s="59"/>
      <c r="E55" s="66"/>
      <c r="F55" s="66"/>
      <c r="G55" s="66"/>
      <c r="H55" s="66"/>
      <c r="I55" s="66"/>
      <c r="J55" s="66"/>
      <c r="K55" s="66"/>
      <c r="L55" s="59"/>
      <c r="M55" s="66"/>
      <c r="N55" s="59"/>
    </row>
    <row r="56" spans="1:1025" ht="15.5">
      <c r="A56" s="66"/>
      <c r="B56" s="66"/>
      <c r="C56" s="66"/>
      <c r="D56" s="59"/>
      <c r="E56" s="66"/>
      <c r="F56" s="66"/>
      <c r="G56" s="66"/>
      <c r="H56" s="66"/>
      <c r="I56" s="66"/>
      <c r="J56" s="66"/>
      <c r="K56" s="66"/>
      <c r="L56" s="59"/>
      <c r="M56" s="66"/>
      <c r="N56" s="59"/>
    </row>
    <row r="57" spans="1:1025" s="54" customFormat="1" ht="15.5">
      <c r="A57" s="72"/>
      <c r="B57" s="72"/>
      <c r="C57" s="72"/>
      <c r="D57" s="73"/>
      <c r="E57" s="73">
        <f t="shared" ref="E57:K57" si="0">SUM(E5:E54)</f>
        <v>15887.859999999999</v>
      </c>
      <c r="F57" s="73">
        <f t="shared" si="0"/>
        <v>3020</v>
      </c>
      <c r="G57" s="73">
        <f t="shared" si="0"/>
        <v>393.48999999999995</v>
      </c>
      <c r="H57" s="73">
        <f t="shared" si="0"/>
        <v>18.12</v>
      </c>
      <c r="I57" s="73">
        <f t="shared" si="0"/>
        <v>580</v>
      </c>
      <c r="J57" s="73">
        <f t="shared" si="0"/>
        <v>1057.75</v>
      </c>
      <c r="K57" s="73">
        <f t="shared" si="0"/>
        <v>10818.5</v>
      </c>
      <c r="L57" s="73"/>
      <c r="M57" s="73"/>
      <c r="N57" s="7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3"/>
      <c r="IP57" s="53"/>
      <c r="IQ57" s="53"/>
      <c r="IR57" s="53"/>
      <c r="IS57" s="53"/>
      <c r="IT57" s="53"/>
      <c r="IU57" s="53"/>
      <c r="IV57" s="53"/>
      <c r="IW57" s="55"/>
      <c r="IX57" s="55"/>
      <c r="IY57" s="55"/>
      <c r="IZ57" s="55"/>
      <c r="JA57" s="55"/>
      <c r="JB57" s="55"/>
      <c r="JC57" s="55"/>
      <c r="JD57" s="55"/>
      <c r="JE57" s="55"/>
      <c r="JF57" s="55"/>
      <c r="JG57" s="55"/>
      <c r="JH57" s="55"/>
      <c r="JI57" s="55"/>
      <c r="JJ57" s="55"/>
      <c r="JK57" s="55"/>
      <c r="JL57" s="55"/>
      <c r="JM57" s="55"/>
      <c r="JN57" s="55"/>
      <c r="JO57" s="55"/>
      <c r="JP57" s="55"/>
      <c r="JQ57" s="55"/>
      <c r="JR57" s="55"/>
      <c r="JS57" s="55"/>
      <c r="JT57" s="55"/>
      <c r="JU57" s="55"/>
      <c r="JV57" s="55"/>
      <c r="JW57" s="55"/>
      <c r="JX57" s="55"/>
      <c r="JY57" s="55"/>
      <c r="JZ57" s="55"/>
      <c r="KA57" s="55"/>
      <c r="KB57" s="55"/>
      <c r="KC57" s="55"/>
      <c r="KD57" s="55"/>
      <c r="KE57" s="55"/>
      <c r="KF57" s="55"/>
      <c r="KG57" s="55"/>
      <c r="KH57" s="55"/>
      <c r="KI57" s="55"/>
      <c r="KJ57" s="55"/>
      <c r="KK57" s="55"/>
      <c r="KL57" s="55"/>
      <c r="KM57" s="55"/>
      <c r="KN57" s="55"/>
      <c r="KO57" s="55"/>
      <c r="KP57" s="55"/>
      <c r="KQ57" s="55"/>
      <c r="KR57" s="55"/>
      <c r="KS57" s="55"/>
      <c r="KT57" s="55"/>
      <c r="KU57" s="55"/>
      <c r="KV57" s="55"/>
      <c r="KW57" s="55"/>
      <c r="KX57" s="55"/>
      <c r="KY57" s="55"/>
      <c r="KZ57" s="55"/>
      <c r="LA57" s="55"/>
      <c r="LB57" s="55"/>
      <c r="LC57" s="55"/>
      <c r="LD57" s="55"/>
      <c r="LE57" s="55"/>
      <c r="LF57" s="55"/>
      <c r="LG57" s="55"/>
      <c r="LH57" s="55"/>
      <c r="LI57" s="55"/>
      <c r="LJ57" s="55"/>
      <c r="LK57" s="55"/>
      <c r="LL57" s="55"/>
      <c r="LM57" s="55"/>
      <c r="LN57" s="55"/>
      <c r="LO57" s="55"/>
      <c r="LP57" s="55"/>
      <c r="LQ57" s="55"/>
      <c r="LR57" s="55"/>
      <c r="LS57" s="55"/>
      <c r="LT57" s="55"/>
      <c r="LU57" s="55"/>
      <c r="LV57" s="55"/>
      <c r="LW57" s="55"/>
      <c r="LX57" s="55"/>
      <c r="LY57" s="55"/>
      <c r="LZ57" s="55"/>
      <c r="MA57" s="55"/>
      <c r="MB57" s="55"/>
      <c r="MC57" s="55"/>
      <c r="MD57" s="55"/>
      <c r="ME57" s="55"/>
      <c r="MF57" s="55"/>
      <c r="MG57" s="55"/>
      <c r="MH57" s="55"/>
      <c r="MI57" s="55"/>
      <c r="MJ57" s="55"/>
      <c r="MK57" s="55"/>
      <c r="ML57" s="55"/>
      <c r="MM57" s="55"/>
      <c r="MN57" s="55"/>
      <c r="MO57" s="55"/>
      <c r="MP57" s="55"/>
      <c r="MQ57" s="55"/>
      <c r="MR57" s="55"/>
      <c r="MS57" s="55"/>
      <c r="MT57" s="55"/>
      <c r="MU57" s="55"/>
      <c r="MV57" s="55"/>
      <c r="MW57" s="55"/>
      <c r="MX57" s="55"/>
      <c r="MY57" s="55"/>
      <c r="MZ57" s="55"/>
      <c r="NA57" s="55"/>
      <c r="NB57" s="55"/>
      <c r="NC57" s="55"/>
      <c r="ND57" s="55"/>
      <c r="NE57" s="55"/>
      <c r="NF57" s="55"/>
      <c r="NG57" s="55"/>
      <c r="NH57" s="55"/>
      <c r="NI57" s="55"/>
      <c r="NJ57" s="55"/>
      <c r="NK57" s="55"/>
      <c r="NL57" s="55"/>
      <c r="NM57" s="55"/>
      <c r="NN57" s="55"/>
      <c r="NO57" s="55"/>
      <c r="NP57" s="55"/>
      <c r="NQ57" s="55"/>
      <c r="NR57" s="55"/>
      <c r="NS57" s="55"/>
      <c r="NT57" s="55"/>
      <c r="NU57" s="55"/>
      <c r="NV57" s="55"/>
      <c r="NW57" s="55"/>
      <c r="NX57" s="55"/>
      <c r="NY57" s="55"/>
      <c r="NZ57" s="55"/>
      <c r="OA57" s="55"/>
      <c r="OB57" s="55"/>
      <c r="OC57" s="55"/>
      <c r="OD57" s="55"/>
      <c r="OE57" s="55"/>
      <c r="OF57" s="55"/>
      <c r="OG57" s="55"/>
      <c r="OH57" s="55"/>
      <c r="OI57" s="55"/>
      <c r="OJ57" s="55"/>
      <c r="OK57" s="55"/>
      <c r="OL57" s="55"/>
      <c r="OM57" s="55"/>
      <c r="ON57" s="55"/>
      <c r="OO57" s="55"/>
      <c r="OP57" s="55"/>
      <c r="OQ57" s="55"/>
      <c r="OR57" s="55"/>
      <c r="OS57" s="55"/>
      <c r="OT57" s="55"/>
      <c r="OU57" s="55"/>
      <c r="OV57" s="55"/>
      <c r="OW57" s="55"/>
      <c r="OX57" s="55"/>
      <c r="OY57" s="55"/>
      <c r="OZ57" s="55"/>
      <c r="PA57" s="55"/>
      <c r="PB57" s="55"/>
      <c r="PC57" s="55"/>
      <c r="PD57" s="55"/>
      <c r="PE57" s="55"/>
      <c r="PF57" s="55"/>
      <c r="PG57" s="55"/>
      <c r="PH57" s="55"/>
      <c r="PI57" s="55"/>
      <c r="PJ57" s="55"/>
      <c r="PK57" s="55"/>
      <c r="PL57" s="55"/>
      <c r="PM57" s="55"/>
      <c r="PN57" s="55"/>
      <c r="PO57" s="55"/>
      <c r="PP57" s="55"/>
      <c r="PQ57" s="55"/>
      <c r="PR57" s="55"/>
      <c r="PS57" s="55"/>
      <c r="PT57" s="55"/>
      <c r="PU57" s="55"/>
      <c r="PV57" s="55"/>
      <c r="PW57" s="55"/>
      <c r="PX57" s="55"/>
      <c r="PY57" s="55"/>
      <c r="PZ57" s="55"/>
      <c r="QA57" s="55"/>
      <c r="QB57" s="55"/>
      <c r="QC57" s="55"/>
      <c r="QD57" s="55"/>
      <c r="QE57" s="55"/>
      <c r="QF57" s="55"/>
      <c r="QG57" s="55"/>
      <c r="QH57" s="55"/>
      <c r="QI57" s="55"/>
      <c r="QJ57" s="55"/>
      <c r="QK57" s="55"/>
      <c r="QL57" s="55"/>
      <c r="QM57" s="55"/>
      <c r="QN57" s="55"/>
      <c r="QO57" s="55"/>
      <c r="QP57" s="55"/>
      <c r="QQ57" s="55"/>
      <c r="QR57" s="55"/>
      <c r="QS57" s="55"/>
      <c r="QT57" s="55"/>
      <c r="QU57" s="55"/>
      <c r="QV57" s="55"/>
      <c r="QW57" s="55"/>
      <c r="QX57" s="55"/>
      <c r="QY57" s="55"/>
      <c r="QZ57" s="55"/>
      <c r="RA57" s="55"/>
      <c r="RB57" s="55"/>
      <c r="RC57" s="55"/>
      <c r="RD57" s="55"/>
      <c r="RE57" s="55"/>
      <c r="RF57" s="55"/>
      <c r="RG57" s="55"/>
      <c r="RH57" s="55"/>
      <c r="RI57" s="55"/>
      <c r="RJ57" s="55"/>
      <c r="RK57" s="55"/>
      <c r="RL57" s="55"/>
      <c r="RM57" s="55"/>
      <c r="RN57" s="55"/>
      <c r="RO57" s="55"/>
      <c r="RP57" s="55"/>
      <c r="RQ57" s="55"/>
      <c r="RR57" s="55"/>
      <c r="RS57" s="55"/>
      <c r="RT57" s="55"/>
      <c r="RU57" s="55"/>
      <c r="RV57" s="55"/>
      <c r="RW57" s="55"/>
      <c r="RX57" s="55"/>
      <c r="RY57" s="55"/>
      <c r="RZ57" s="55"/>
      <c r="SA57" s="55"/>
      <c r="SB57" s="55"/>
      <c r="SC57" s="55"/>
      <c r="SD57" s="55"/>
      <c r="SE57" s="55"/>
      <c r="SF57" s="55"/>
      <c r="SG57" s="55"/>
      <c r="SH57" s="55"/>
      <c r="SI57" s="55"/>
      <c r="SJ57" s="55"/>
      <c r="SK57" s="55"/>
      <c r="SL57" s="55"/>
      <c r="SM57" s="55"/>
      <c r="SN57" s="55"/>
      <c r="SO57" s="55"/>
      <c r="SP57" s="55"/>
      <c r="SQ57" s="55"/>
      <c r="SR57" s="55"/>
      <c r="SS57" s="55"/>
      <c r="ST57" s="55"/>
      <c r="SU57" s="55"/>
      <c r="SV57" s="55"/>
      <c r="SW57" s="55"/>
      <c r="SX57" s="55"/>
      <c r="SY57" s="55"/>
      <c r="SZ57" s="55"/>
      <c r="TA57" s="55"/>
      <c r="TB57" s="55"/>
      <c r="TC57" s="55"/>
      <c r="TD57" s="55"/>
      <c r="TE57" s="55"/>
      <c r="TF57" s="55"/>
      <c r="TG57" s="55"/>
      <c r="TH57" s="55"/>
      <c r="TI57" s="55"/>
      <c r="TJ57" s="55"/>
      <c r="TK57" s="55"/>
      <c r="TL57" s="55"/>
      <c r="TM57" s="55"/>
      <c r="TN57" s="55"/>
      <c r="TO57" s="55"/>
      <c r="TP57" s="55"/>
      <c r="TQ57" s="55"/>
      <c r="TR57" s="55"/>
      <c r="TS57" s="55"/>
      <c r="TT57" s="55"/>
      <c r="TU57" s="55"/>
      <c r="TV57" s="55"/>
      <c r="TW57" s="55"/>
      <c r="TX57" s="55"/>
      <c r="TY57" s="55"/>
      <c r="TZ57" s="55"/>
      <c r="UA57" s="55"/>
      <c r="UB57" s="55"/>
      <c r="UC57" s="55"/>
      <c r="UD57" s="55"/>
      <c r="UE57" s="55"/>
      <c r="UF57" s="55"/>
      <c r="UG57" s="55"/>
      <c r="UH57" s="55"/>
      <c r="UI57" s="55"/>
      <c r="UJ57" s="55"/>
      <c r="UK57" s="55"/>
      <c r="UL57" s="55"/>
      <c r="UM57" s="55"/>
      <c r="UN57" s="55"/>
      <c r="UO57" s="55"/>
      <c r="UP57" s="55"/>
      <c r="UQ57" s="55"/>
      <c r="UR57" s="55"/>
      <c r="US57" s="55"/>
      <c r="UT57" s="55"/>
      <c r="UU57" s="55"/>
      <c r="UV57" s="55"/>
      <c r="UW57" s="55"/>
      <c r="UX57" s="55"/>
      <c r="UY57" s="55"/>
      <c r="UZ57" s="55"/>
      <c r="VA57" s="55"/>
      <c r="VB57" s="55"/>
      <c r="VC57" s="55"/>
      <c r="VD57" s="55"/>
      <c r="VE57" s="55"/>
      <c r="VF57" s="55"/>
      <c r="VG57" s="55"/>
      <c r="VH57" s="55"/>
      <c r="VI57" s="55"/>
      <c r="VJ57" s="55"/>
      <c r="VK57" s="55"/>
      <c r="VL57" s="55"/>
      <c r="VM57" s="55"/>
      <c r="VN57" s="55"/>
      <c r="VO57" s="55"/>
      <c r="VP57" s="55"/>
      <c r="VQ57" s="55"/>
      <c r="VR57" s="55"/>
      <c r="VS57" s="55"/>
      <c r="VT57" s="55"/>
      <c r="VU57" s="55"/>
      <c r="VV57" s="55"/>
      <c r="VW57" s="55"/>
      <c r="VX57" s="55"/>
      <c r="VY57" s="55"/>
      <c r="VZ57" s="55"/>
      <c r="WA57" s="55"/>
      <c r="WB57" s="55"/>
      <c r="WC57" s="55"/>
      <c r="WD57" s="55"/>
      <c r="WE57" s="55"/>
      <c r="WF57" s="55"/>
      <c r="WG57" s="55"/>
      <c r="WH57" s="55"/>
      <c r="WI57" s="55"/>
      <c r="WJ57" s="55"/>
      <c r="WK57" s="55"/>
      <c r="WL57" s="55"/>
      <c r="WM57" s="55"/>
      <c r="WN57" s="55"/>
      <c r="WO57" s="55"/>
      <c r="WP57" s="55"/>
      <c r="WQ57" s="55"/>
      <c r="WR57" s="55"/>
      <c r="WS57" s="55"/>
      <c r="WT57" s="55"/>
      <c r="WU57" s="55"/>
      <c r="WV57" s="55"/>
      <c r="WW57" s="55"/>
      <c r="WX57" s="55"/>
      <c r="WY57" s="55"/>
      <c r="WZ57" s="55"/>
      <c r="XA57" s="55"/>
      <c r="XB57" s="55"/>
      <c r="XC57" s="55"/>
      <c r="XD57" s="55"/>
      <c r="XE57" s="55"/>
      <c r="XF57" s="55"/>
      <c r="XG57" s="55"/>
      <c r="XH57" s="55"/>
      <c r="XI57" s="55"/>
      <c r="XJ57" s="55"/>
      <c r="XK57" s="55"/>
      <c r="XL57" s="55"/>
      <c r="XM57" s="55"/>
      <c r="XN57" s="55"/>
      <c r="XO57" s="55"/>
      <c r="XP57" s="55"/>
      <c r="XQ57" s="55"/>
      <c r="XR57" s="55"/>
      <c r="XS57" s="55"/>
      <c r="XT57" s="55"/>
      <c r="XU57" s="55"/>
      <c r="XV57" s="55"/>
      <c r="XW57" s="55"/>
      <c r="XX57" s="55"/>
      <c r="XY57" s="55"/>
      <c r="XZ57" s="55"/>
      <c r="YA57" s="55"/>
      <c r="YB57" s="55"/>
      <c r="YC57" s="55"/>
      <c r="YD57" s="55"/>
      <c r="YE57" s="55"/>
      <c r="YF57" s="55"/>
      <c r="YG57" s="55"/>
      <c r="YH57" s="55"/>
      <c r="YI57" s="55"/>
      <c r="YJ57" s="55"/>
      <c r="YK57" s="55"/>
      <c r="YL57" s="55"/>
      <c r="YM57" s="55"/>
      <c r="YN57" s="55"/>
      <c r="YO57" s="55"/>
      <c r="YP57" s="55"/>
      <c r="YQ57" s="55"/>
      <c r="YR57" s="55"/>
      <c r="YS57" s="55"/>
      <c r="YT57" s="55"/>
      <c r="YU57" s="55"/>
      <c r="YV57" s="55"/>
      <c r="YW57" s="55"/>
      <c r="YX57" s="55"/>
      <c r="YY57" s="55"/>
      <c r="YZ57" s="55"/>
      <c r="ZA57" s="55"/>
      <c r="ZB57" s="55"/>
      <c r="ZC57" s="55"/>
      <c r="ZD57" s="55"/>
      <c r="ZE57" s="55"/>
      <c r="ZF57" s="55"/>
      <c r="ZG57" s="55"/>
      <c r="ZH57" s="55"/>
      <c r="ZI57" s="55"/>
      <c r="ZJ57" s="55"/>
      <c r="ZK57" s="55"/>
      <c r="ZL57" s="55"/>
      <c r="ZM57" s="55"/>
      <c r="ZN57" s="55"/>
      <c r="ZO57" s="55"/>
      <c r="ZP57" s="55"/>
      <c r="ZQ57" s="55"/>
      <c r="ZR57" s="55"/>
      <c r="ZS57" s="55"/>
      <c r="ZT57" s="55"/>
      <c r="ZU57" s="55"/>
      <c r="ZV57" s="55"/>
      <c r="ZW57" s="55"/>
      <c r="ZX57" s="55"/>
      <c r="ZY57" s="55"/>
      <c r="ZZ57" s="55"/>
      <c r="AAA57" s="55"/>
      <c r="AAB57" s="55"/>
      <c r="AAC57" s="55"/>
      <c r="AAD57" s="55"/>
      <c r="AAE57" s="55"/>
      <c r="AAF57" s="55"/>
      <c r="AAG57" s="55"/>
      <c r="AAH57" s="55"/>
      <c r="AAI57" s="55"/>
      <c r="AAJ57" s="55"/>
      <c r="AAK57" s="55"/>
      <c r="AAL57" s="55"/>
      <c r="AAM57" s="55"/>
      <c r="AAN57" s="55"/>
      <c r="AAO57" s="55"/>
      <c r="AAP57" s="55"/>
      <c r="AAQ57" s="55"/>
      <c r="AAR57" s="55"/>
      <c r="AAS57" s="55"/>
      <c r="AAT57" s="55"/>
      <c r="AAU57" s="55"/>
      <c r="AAV57" s="55"/>
      <c r="AAW57" s="55"/>
      <c r="AAX57" s="55"/>
      <c r="AAY57" s="55"/>
      <c r="AAZ57" s="55"/>
      <c r="ABA57" s="55"/>
      <c r="ABB57" s="55"/>
      <c r="ABC57" s="55"/>
      <c r="ABD57" s="55"/>
      <c r="ABE57" s="55"/>
      <c r="ABF57" s="55"/>
      <c r="ABG57" s="55"/>
      <c r="ABH57" s="55"/>
      <c r="ABI57" s="55"/>
      <c r="ABJ57" s="55"/>
      <c r="ABK57" s="55"/>
      <c r="ABL57" s="55"/>
      <c r="ABM57" s="55"/>
      <c r="ABN57" s="55"/>
      <c r="ABO57" s="55"/>
      <c r="ABP57" s="55"/>
      <c r="ABQ57" s="55"/>
      <c r="ABR57" s="55"/>
      <c r="ABS57" s="55"/>
      <c r="ABT57" s="55"/>
      <c r="ABU57" s="55"/>
      <c r="ABV57" s="55"/>
      <c r="ABW57" s="55"/>
      <c r="ABX57" s="55"/>
      <c r="ABY57" s="55"/>
      <c r="ABZ57" s="55"/>
      <c r="ACA57" s="55"/>
      <c r="ACB57" s="55"/>
      <c r="ACC57" s="55"/>
      <c r="ACD57" s="55"/>
      <c r="ACE57" s="55"/>
      <c r="ACF57" s="55"/>
      <c r="ACG57" s="55"/>
      <c r="ACH57" s="55"/>
      <c r="ACI57" s="55"/>
      <c r="ACJ57" s="55"/>
      <c r="ACK57" s="55"/>
      <c r="ACL57" s="55"/>
      <c r="ACM57" s="55"/>
      <c r="ACN57" s="55"/>
      <c r="ACO57" s="55"/>
      <c r="ACP57" s="55"/>
      <c r="ACQ57" s="55"/>
      <c r="ACR57" s="55"/>
      <c r="ACS57" s="55"/>
      <c r="ACT57" s="55"/>
      <c r="ACU57" s="55"/>
      <c r="ACV57" s="55"/>
      <c r="ACW57" s="55"/>
      <c r="ACX57" s="55"/>
      <c r="ACY57" s="55"/>
      <c r="ACZ57" s="55"/>
      <c r="ADA57" s="55"/>
      <c r="ADB57" s="55"/>
      <c r="ADC57" s="55"/>
      <c r="ADD57" s="55"/>
      <c r="ADE57" s="55"/>
      <c r="ADF57" s="55"/>
      <c r="ADG57" s="55"/>
      <c r="ADH57" s="55"/>
      <c r="ADI57" s="55"/>
      <c r="ADJ57" s="55"/>
      <c r="ADK57" s="55"/>
      <c r="ADL57" s="55"/>
      <c r="ADM57" s="55"/>
      <c r="ADN57" s="55"/>
      <c r="ADO57" s="55"/>
      <c r="ADP57" s="55"/>
      <c r="ADQ57" s="55"/>
      <c r="ADR57" s="55"/>
      <c r="ADS57" s="55"/>
      <c r="ADT57" s="55"/>
      <c r="ADU57" s="55"/>
      <c r="ADV57" s="55"/>
      <c r="ADW57" s="55"/>
      <c r="ADX57" s="55"/>
      <c r="ADY57" s="55"/>
      <c r="ADZ57" s="55"/>
      <c r="AEA57" s="55"/>
      <c r="AEB57" s="55"/>
      <c r="AEC57" s="55"/>
      <c r="AED57" s="55"/>
      <c r="AEE57" s="55"/>
      <c r="AEF57" s="55"/>
      <c r="AEG57" s="55"/>
      <c r="AEH57" s="55"/>
      <c r="AEI57" s="55"/>
      <c r="AEJ57" s="55"/>
      <c r="AEK57" s="55"/>
      <c r="AEL57" s="55"/>
      <c r="AEM57" s="55"/>
      <c r="AEN57" s="55"/>
      <c r="AEO57" s="55"/>
      <c r="AEP57" s="55"/>
      <c r="AEQ57" s="55"/>
      <c r="AER57" s="55"/>
      <c r="AES57" s="55"/>
      <c r="AET57" s="55"/>
      <c r="AEU57" s="55"/>
      <c r="AEV57" s="55"/>
      <c r="AEW57" s="55"/>
      <c r="AEX57" s="55"/>
      <c r="AEY57" s="55"/>
      <c r="AEZ57" s="55"/>
      <c r="AFA57" s="55"/>
      <c r="AFB57" s="55"/>
      <c r="AFC57" s="55"/>
      <c r="AFD57" s="55"/>
      <c r="AFE57" s="55"/>
      <c r="AFF57" s="55"/>
      <c r="AFG57" s="55"/>
      <c r="AFH57" s="55"/>
      <c r="AFI57" s="55"/>
      <c r="AFJ57" s="55"/>
      <c r="AFK57" s="55"/>
      <c r="AFL57" s="55"/>
      <c r="AFM57" s="55"/>
      <c r="AFN57" s="55"/>
      <c r="AFO57" s="55"/>
      <c r="AFP57" s="55"/>
      <c r="AFQ57" s="55"/>
      <c r="AFR57" s="55"/>
      <c r="AFS57" s="55"/>
      <c r="AFT57" s="55"/>
      <c r="AFU57" s="55"/>
      <c r="AFV57" s="55"/>
      <c r="AFW57" s="55"/>
      <c r="AFX57" s="55"/>
      <c r="AFY57" s="55"/>
      <c r="AFZ57" s="55"/>
      <c r="AGA57" s="55"/>
      <c r="AGB57" s="55"/>
      <c r="AGC57" s="55"/>
      <c r="AGD57" s="55"/>
      <c r="AGE57" s="55"/>
      <c r="AGF57" s="55"/>
      <c r="AGG57" s="55"/>
      <c r="AGH57" s="55"/>
      <c r="AGI57" s="55"/>
      <c r="AGJ57" s="55"/>
      <c r="AGK57" s="55"/>
      <c r="AGL57" s="55"/>
      <c r="AGM57" s="55"/>
      <c r="AGN57" s="55"/>
      <c r="AGO57" s="55"/>
      <c r="AGP57" s="55"/>
      <c r="AGQ57" s="55"/>
      <c r="AGR57" s="55"/>
      <c r="AGS57" s="55"/>
      <c r="AGT57" s="55"/>
      <c r="AGU57" s="55"/>
      <c r="AGV57" s="55"/>
      <c r="AGW57" s="55"/>
      <c r="AGX57" s="55"/>
      <c r="AGY57" s="55"/>
      <c r="AGZ57" s="55"/>
      <c r="AHA57" s="55"/>
      <c r="AHB57" s="55"/>
      <c r="AHC57" s="55"/>
      <c r="AHD57" s="55"/>
      <c r="AHE57" s="55"/>
      <c r="AHF57" s="55"/>
      <c r="AHG57" s="55"/>
      <c r="AHH57" s="55"/>
      <c r="AHI57" s="55"/>
      <c r="AHJ57" s="55"/>
      <c r="AHK57" s="55"/>
      <c r="AHL57" s="55"/>
      <c r="AHM57" s="55"/>
      <c r="AHN57" s="55"/>
      <c r="AHO57" s="55"/>
      <c r="AHP57" s="55"/>
      <c r="AHQ57" s="55"/>
      <c r="AHR57" s="55"/>
      <c r="AHS57" s="55"/>
      <c r="AHT57" s="55"/>
      <c r="AHU57" s="55"/>
      <c r="AHV57" s="55"/>
      <c r="AHW57" s="55"/>
      <c r="AHX57" s="55"/>
      <c r="AHY57" s="55"/>
      <c r="AHZ57" s="55"/>
      <c r="AIA57" s="55"/>
      <c r="AIB57" s="55"/>
      <c r="AIC57" s="55"/>
      <c r="AID57" s="55"/>
      <c r="AIE57" s="55"/>
      <c r="AIF57" s="55"/>
      <c r="AIG57" s="55"/>
      <c r="AIH57" s="55"/>
      <c r="AII57" s="55"/>
      <c r="AIJ57" s="55"/>
      <c r="AIK57" s="55"/>
      <c r="AIL57" s="55"/>
      <c r="AIM57" s="55"/>
      <c r="AIN57" s="55"/>
      <c r="AIO57" s="55"/>
      <c r="AIP57" s="55"/>
      <c r="AIQ57" s="55"/>
      <c r="AIR57" s="55"/>
      <c r="AIS57" s="55"/>
      <c r="AIT57" s="55"/>
      <c r="AIU57" s="55"/>
      <c r="AIV57" s="55"/>
      <c r="AIW57" s="55"/>
      <c r="AIX57" s="55"/>
      <c r="AIY57" s="55"/>
      <c r="AIZ57" s="55"/>
      <c r="AJA57" s="55"/>
      <c r="AJB57" s="55"/>
      <c r="AJC57" s="55"/>
      <c r="AJD57" s="55"/>
      <c r="AJE57" s="55"/>
      <c r="AJF57" s="55"/>
      <c r="AJG57" s="55"/>
      <c r="AJH57" s="55"/>
      <c r="AJI57" s="55"/>
      <c r="AJJ57" s="55"/>
      <c r="AJK57" s="55"/>
      <c r="AJL57" s="55"/>
      <c r="AJM57" s="55"/>
      <c r="AJN57" s="55"/>
      <c r="AJO57" s="55"/>
      <c r="AJP57" s="55"/>
      <c r="AJQ57" s="55"/>
      <c r="AJR57" s="55"/>
      <c r="AJS57" s="55"/>
      <c r="AJT57" s="55"/>
      <c r="AJU57" s="55"/>
      <c r="AJV57" s="55"/>
      <c r="AJW57" s="55"/>
      <c r="AJX57" s="55"/>
      <c r="AJY57" s="55"/>
      <c r="AJZ57" s="55"/>
      <c r="AKA57" s="55"/>
      <c r="AKB57" s="55"/>
      <c r="AKC57" s="55"/>
      <c r="AKD57" s="55"/>
      <c r="AKE57" s="55"/>
      <c r="AKF57" s="55"/>
      <c r="AKG57" s="55"/>
      <c r="AKH57" s="55"/>
      <c r="AKI57" s="55"/>
      <c r="AKJ57" s="55"/>
      <c r="AKK57" s="55"/>
      <c r="AKL57" s="55"/>
      <c r="AKM57" s="55"/>
      <c r="AKN57" s="55"/>
      <c r="AKO57" s="55"/>
      <c r="AKP57" s="55"/>
      <c r="AKQ57" s="55"/>
      <c r="AKR57" s="55"/>
      <c r="AKS57" s="55"/>
      <c r="AKT57" s="55"/>
      <c r="AKU57" s="55"/>
      <c r="AKV57" s="55"/>
      <c r="AKW57" s="55"/>
      <c r="AKX57" s="55"/>
      <c r="AKY57" s="55"/>
      <c r="AKZ57" s="55"/>
      <c r="ALA57" s="55"/>
      <c r="ALB57" s="55"/>
      <c r="ALC57" s="55"/>
      <c r="ALD57" s="55"/>
      <c r="ALE57" s="55"/>
      <c r="ALF57" s="55"/>
      <c r="ALG57" s="55"/>
      <c r="ALH57" s="55"/>
      <c r="ALI57" s="55"/>
      <c r="ALJ57" s="55"/>
      <c r="ALK57" s="55"/>
      <c r="ALL57" s="55"/>
      <c r="ALM57" s="55"/>
      <c r="ALN57" s="55"/>
      <c r="ALO57" s="55"/>
      <c r="ALP57" s="55"/>
      <c r="ALQ57" s="55"/>
      <c r="ALR57" s="55"/>
      <c r="ALS57" s="55"/>
      <c r="ALT57" s="55"/>
      <c r="ALU57" s="55"/>
      <c r="ALV57" s="55"/>
      <c r="ALW57" s="55"/>
      <c r="ALX57" s="55"/>
      <c r="ALY57" s="55"/>
      <c r="ALZ57" s="55"/>
      <c r="AMA57" s="55"/>
      <c r="AMB57" s="55"/>
      <c r="AMC57" s="55"/>
      <c r="AMD57" s="55"/>
      <c r="AME57" s="55"/>
      <c r="AMF57" s="55"/>
      <c r="AMG57" s="55"/>
      <c r="AMH57" s="55"/>
      <c r="AMI57" s="55"/>
      <c r="AMJ57" s="55"/>
      <c r="AMK57" s="55"/>
    </row>
    <row r="58" spans="1:1025" ht="15.5">
      <c r="A58" s="66"/>
      <c r="B58" s="66"/>
      <c r="C58" s="66"/>
      <c r="D58" s="59"/>
      <c r="E58" s="66"/>
      <c r="F58" s="60"/>
      <c r="G58" s="66"/>
      <c r="H58" s="60"/>
      <c r="I58" s="60"/>
      <c r="J58" s="60"/>
      <c r="K58" s="66"/>
      <c r="L58" s="59"/>
      <c r="M58" s="66"/>
      <c r="N58" s="59"/>
    </row>
    <row r="59" spans="1:1025" ht="15.5">
      <c r="A59" s="66"/>
      <c r="B59" s="66"/>
      <c r="C59" s="66"/>
      <c r="D59" s="59"/>
      <c r="E59" s="66"/>
      <c r="F59" s="60"/>
      <c r="G59" s="66"/>
      <c r="H59" s="60"/>
      <c r="I59" s="60"/>
      <c r="J59" s="60"/>
      <c r="K59" s="66"/>
      <c r="L59" s="59"/>
      <c r="M59" s="66"/>
      <c r="N59" s="59"/>
    </row>
    <row r="60" spans="1:1025" ht="15.5">
      <c r="A60" s="69"/>
      <c r="B60" s="70"/>
      <c r="C60" s="59"/>
      <c r="D60" s="59"/>
      <c r="E60" s="60"/>
      <c r="F60" s="60"/>
      <c r="G60" s="60"/>
      <c r="H60" s="60"/>
      <c r="I60" s="60"/>
      <c r="J60" s="60"/>
      <c r="K60" s="66"/>
      <c r="L60" s="59"/>
      <c r="M60" s="59"/>
      <c r="N60" s="59"/>
    </row>
    <row r="61" spans="1:1025" ht="15.5">
      <c r="A61" s="69"/>
      <c r="B61" s="70"/>
      <c r="C61" s="59"/>
      <c r="D61" s="59"/>
      <c r="E61" s="60"/>
      <c r="F61" s="60"/>
      <c r="G61" s="60"/>
      <c r="H61" s="60"/>
      <c r="I61" s="60"/>
      <c r="J61" s="60"/>
      <c r="K61" s="68"/>
      <c r="L61" s="59"/>
      <c r="M61" s="59"/>
      <c r="N61" s="59"/>
    </row>
    <row r="72" spans="6:6" ht="15.5">
      <c r="F72" s="60"/>
    </row>
  </sheetData>
  <printOptions gridLines="1"/>
  <pageMargins left="0.74803149606299213" right="0.74803149606299213" top="0.78740157480314965" bottom="0.78740157480314965" header="0.51181102362204722" footer="0.51181102362204722"/>
  <pageSetup paperSize="9" scale="49" firstPageNumber="0" orientation="portrait" horizontalDpi="4294967293" verticalDpi="0" r:id="rId1"/>
  <headerFooter>
    <oddHeader>&amp;LThe Coach House
Period ending 31st May 2021
Payments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FF"/>
    <pageSetUpPr fitToPage="1"/>
  </sheetPr>
  <dimension ref="A1:AMK40"/>
  <sheetViews>
    <sheetView topLeftCell="A18" zoomScaleNormal="100" workbookViewId="0">
      <selection activeCell="C28" sqref="C28"/>
    </sheetView>
  </sheetViews>
  <sheetFormatPr defaultRowHeight="12.5"/>
  <cols>
    <col min="1" max="1" width="13.453125" style="1"/>
    <col min="2" max="2" width="11.54296875" style="1"/>
    <col min="3" max="8" width="11.7265625" style="4"/>
    <col min="9" max="9" width="12.453125" style="4"/>
    <col min="10" max="11" width="11.7265625" style="4"/>
    <col min="12" max="12" width="12.453125" style="4"/>
    <col min="13" max="256" width="11.54296875" style="1"/>
    <col min="257" max="1025" width="11.54296875" style="2"/>
  </cols>
  <sheetData>
    <row r="1" spans="1:15" s="2" customFormat="1"/>
    <row r="2" spans="1:15" s="2" customFormat="1"/>
    <row r="3" spans="1:15">
      <c r="A3" s="1" t="s">
        <v>96</v>
      </c>
      <c r="B3"/>
      <c r="C3" t="s">
        <v>97</v>
      </c>
      <c r="D3"/>
      <c r="E3" t="s">
        <v>98</v>
      </c>
      <c r="F3"/>
      <c r="G3" t="s">
        <v>99</v>
      </c>
      <c r="H3"/>
      <c r="I3" t="s">
        <v>100</v>
      </c>
      <c r="J3"/>
      <c r="K3" t="s">
        <v>101</v>
      </c>
      <c r="L3"/>
      <c r="M3"/>
      <c r="N3"/>
      <c r="O3"/>
    </row>
    <row r="4" spans="1:15">
      <c r="A4"/>
      <c r="B4"/>
      <c r="C4" s="3" t="s">
        <v>102</v>
      </c>
      <c r="D4" s="3" t="s">
        <v>103</v>
      </c>
      <c r="E4" s="3" t="s">
        <v>102</v>
      </c>
      <c r="F4" s="3" t="s">
        <v>103</v>
      </c>
      <c r="G4" s="3" t="s">
        <v>102</v>
      </c>
      <c r="H4" s="3" t="s">
        <v>103</v>
      </c>
      <c r="I4" s="3" t="s">
        <v>102</v>
      </c>
      <c r="J4" s="3" t="s">
        <v>103</v>
      </c>
      <c r="K4" s="3" t="s">
        <v>102</v>
      </c>
      <c r="L4" s="3" t="s">
        <v>103</v>
      </c>
      <c r="M4"/>
      <c r="N4"/>
      <c r="O4"/>
    </row>
    <row r="5" spans="1:15">
      <c r="A5"/>
      <c r="B5"/>
      <c r="C5"/>
      <c r="D5"/>
      <c r="E5"/>
      <c r="F5"/>
      <c r="G5"/>
      <c r="H5"/>
      <c r="I5"/>
      <c r="J5"/>
      <c r="K5"/>
      <c r="L5"/>
      <c r="M5"/>
      <c r="N5"/>
      <c r="O5"/>
    </row>
    <row r="6" spans="1:15">
      <c r="A6" s="1" t="s">
        <v>104</v>
      </c>
      <c r="B6"/>
      <c r="C6" s="22"/>
      <c r="D6" s="22">
        <v>12717.98</v>
      </c>
      <c r="E6" s="22">
        <f>payts!K57</f>
        <v>10818.5</v>
      </c>
      <c r="F6" s="8">
        <f>SUM(receipts!F9:F11)</f>
        <v>8573.43</v>
      </c>
      <c r="G6" s="22"/>
      <c r="H6" s="22"/>
      <c r="I6" s="22"/>
      <c r="J6" s="22"/>
      <c r="K6" s="22"/>
      <c r="L6" s="22">
        <f>D6-E6+F6-G6+H6+I25</f>
        <v>6697.5599999999995</v>
      </c>
      <c r="M6"/>
      <c r="N6" s="7"/>
      <c r="O6"/>
    </row>
    <row r="7" spans="1:15">
      <c r="A7" s="1" t="s">
        <v>105</v>
      </c>
      <c r="B7"/>
      <c r="C7" s="22">
        <v>15</v>
      </c>
      <c r="D7" s="22"/>
      <c r="E7" s="22"/>
      <c r="F7" s="22"/>
      <c r="G7" s="22"/>
      <c r="H7" s="22"/>
      <c r="I7" s="22"/>
      <c r="J7" s="22"/>
      <c r="K7" s="22">
        <v>15</v>
      </c>
      <c r="L7" s="22">
        <v>0</v>
      </c>
      <c r="M7"/>
      <c r="N7" s="4"/>
      <c r="O7" s="4"/>
    </row>
    <row r="8" spans="1:15">
      <c r="A8" s="1" t="s">
        <v>106</v>
      </c>
      <c r="B8"/>
      <c r="C8" s="22">
        <v>1047.79</v>
      </c>
      <c r="D8" s="22">
        <v>818</v>
      </c>
      <c r="E8" s="8"/>
      <c r="F8" s="22"/>
      <c r="G8" s="22">
        <f>D8+H40</f>
        <v>2769.01</v>
      </c>
      <c r="H8" s="22">
        <f>C8+D40</f>
        <v>1862.79</v>
      </c>
      <c r="I8" s="22"/>
      <c r="J8" s="22"/>
      <c r="K8" s="22">
        <f>H40</f>
        <v>1951.01</v>
      </c>
      <c r="L8" s="22">
        <f>D40</f>
        <v>815</v>
      </c>
      <c r="M8"/>
      <c r="N8" s="4"/>
      <c r="O8"/>
    </row>
    <row r="9" spans="1:15">
      <c r="A9" s="1" t="s">
        <v>107</v>
      </c>
      <c r="B9"/>
      <c r="C9" s="22"/>
      <c r="D9" s="22"/>
      <c r="E9" s="8"/>
      <c r="F9" s="22">
        <f>receipts!G16+receipts!H16</f>
        <v>369.83000000000004</v>
      </c>
      <c r="G9" s="22">
        <f>355.83+D40</f>
        <v>1170.83</v>
      </c>
      <c r="H9" s="22">
        <f>M33+818</f>
        <v>2438.73</v>
      </c>
      <c r="I9" s="22"/>
      <c r="J9" s="22">
        <f>F9-G9+H9+D9-C9-E9</f>
        <v>1637.73</v>
      </c>
      <c r="K9" s="22"/>
      <c r="L9" s="22"/>
      <c r="M9"/>
      <c r="N9" s="4"/>
      <c r="O9"/>
    </row>
    <row r="10" spans="1:15">
      <c r="A10" s="1" t="s">
        <v>108</v>
      </c>
      <c r="B10"/>
      <c r="C10" s="22"/>
      <c r="D10" s="22"/>
      <c r="E10" s="22"/>
      <c r="F10" s="22"/>
      <c r="G10" s="22"/>
      <c r="H10" s="22"/>
      <c r="I10" s="22"/>
      <c r="J10" s="22">
        <f>F10-G10+H10+D10-C10-E10</f>
        <v>0</v>
      </c>
      <c r="K10" s="22"/>
      <c r="L10" s="22"/>
      <c r="M10"/>
      <c r="N10"/>
      <c r="O10"/>
    </row>
    <row r="11" spans="1:15">
      <c r="A11" s="1" t="s">
        <v>109</v>
      </c>
      <c r="B11"/>
      <c r="C11" s="22"/>
      <c r="D11" s="22"/>
      <c r="E11" s="22">
        <f>payts!J57</f>
        <v>1057.75</v>
      </c>
      <c r="F11" s="22">
        <f>receipts!F7</f>
        <v>17.96</v>
      </c>
      <c r="G11" s="22">
        <v>0</v>
      </c>
      <c r="H11" s="22">
        <f>SUM(H27:H28)</f>
        <v>41.71</v>
      </c>
      <c r="I11" s="22">
        <f>E11-F11+G11-H11+C11</f>
        <v>998.07999999999993</v>
      </c>
      <c r="J11" s="22"/>
      <c r="K11" s="22"/>
      <c r="L11" s="22"/>
      <c r="M11" s="4"/>
      <c r="N11" s="4"/>
      <c r="O11" s="4"/>
    </row>
    <row r="12" spans="1:15">
      <c r="A12" s="1" t="s">
        <v>110</v>
      </c>
      <c r="B12"/>
      <c r="C12" s="22"/>
      <c r="D12" s="22"/>
      <c r="E12" s="22">
        <f>B34</f>
        <v>0</v>
      </c>
      <c r="F12" s="22"/>
      <c r="G12" s="22"/>
      <c r="H12" s="22"/>
      <c r="I12" s="22">
        <f t="shared" ref="I12:I21" si="0">E12-F12+G12-H12</f>
        <v>0</v>
      </c>
      <c r="J12" s="22"/>
      <c r="K12" s="22"/>
      <c r="L12" s="22"/>
      <c r="M12"/>
      <c r="N12" s="4"/>
      <c r="O12"/>
    </row>
    <row r="13" spans="1:15">
      <c r="A13" s="1" t="s">
        <v>111</v>
      </c>
      <c r="B13"/>
      <c r="C13" s="22"/>
      <c r="D13" s="22"/>
      <c r="E13" s="22"/>
      <c r="F13" s="22"/>
      <c r="G13" s="22"/>
      <c r="H13" s="22"/>
      <c r="I13" s="22">
        <f t="shared" si="0"/>
        <v>0</v>
      </c>
      <c r="J13" s="22"/>
      <c r="K13" s="22"/>
      <c r="L13" s="22"/>
      <c r="M13"/>
      <c r="N13"/>
      <c r="O13"/>
    </row>
    <row r="14" spans="1:15">
      <c r="A14" s="1" t="s">
        <v>112</v>
      </c>
      <c r="B14"/>
      <c r="C14" s="22"/>
      <c r="D14" s="22"/>
      <c r="E14" s="22">
        <f>payts!I57</f>
        <v>580</v>
      </c>
      <c r="F14" s="22"/>
      <c r="G14" s="22"/>
      <c r="H14" s="22">
        <f>G15+G16</f>
        <v>330</v>
      </c>
      <c r="I14" s="22">
        <f t="shared" si="0"/>
        <v>250</v>
      </c>
      <c r="J14" s="22"/>
      <c r="K14" s="22"/>
      <c r="L14" s="22"/>
      <c r="M14"/>
      <c r="N14" s="4"/>
      <c r="O14"/>
    </row>
    <row r="15" spans="1:15">
      <c r="A15" s="1" t="s">
        <v>113</v>
      </c>
      <c r="B15"/>
      <c r="C15" s="22"/>
      <c r="D15" s="22"/>
      <c r="E15" s="22"/>
      <c r="F15" s="22"/>
      <c r="G15" s="22">
        <f>33*5</f>
        <v>165</v>
      </c>
      <c r="H15" s="22"/>
      <c r="I15" s="22">
        <f t="shared" si="0"/>
        <v>165</v>
      </c>
      <c r="J15" s="22"/>
      <c r="K15" s="22"/>
      <c r="L15" s="22"/>
      <c r="M15"/>
      <c r="N15" s="4"/>
      <c r="O15"/>
    </row>
    <row r="16" spans="1:15">
      <c r="A16" s="1" t="s">
        <v>114</v>
      </c>
      <c r="B16"/>
      <c r="C16" s="22"/>
      <c r="D16" s="22"/>
      <c r="E16" s="22"/>
      <c r="F16" s="22"/>
      <c r="G16" s="22">
        <f>33*5</f>
        <v>165</v>
      </c>
      <c r="H16" s="22"/>
      <c r="I16" s="22">
        <f t="shared" si="0"/>
        <v>165</v>
      </c>
      <c r="J16" s="22"/>
      <c r="K16" s="22"/>
      <c r="L16" s="22"/>
      <c r="M16"/>
      <c r="N16"/>
      <c r="O16"/>
    </row>
    <row r="17" spans="1:15">
      <c r="A17" s="1" t="s">
        <v>41</v>
      </c>
      <c r="B17"/>
      <c r="C17" s="22"/>
      <c r="D17" s="22"/>
      <c r="E17" s="22">
        <f>payts!F57</f>
        <v>3020</v>
      </c>
      <c r="F17" s="22"/>
      <c r="G17" s="22"/>
      <c r="H17" s="22"/>
      <c r="I17" s="22">
        <f t="shared" si="0"/>
        <v>3020</v>
      </c>
      <c r="J17" s="22"/>
      <c r="K17" s="22"/>
      <c r="L17" s="22"/>
      <c r="M17" s="4"/>
      <c r="N17" s="4"/>
      <c r="O17"/>
    </row>
    <row r="18" spans="1:15">
      <c r="A18" s="1" t="s">
        <v>115</v>
      </c>
      <c r="B18"/>
      <c r="C18" s="22"/>
      <c r="D18" s="22"/>
      <c r="E18" s="22">
        <f>payts!G57-E21</f>
        <v>393.48999999999995</v>
      </c>
      <c r="F18" s="22"/>
      <c r="G18" s="22"/>
      <c r="H18" s="22">
        <v>0</v>
      </c>
      <c r="I18" s="22">
        <f t="shared" si="0"/>
        <v>393.48999999999995</v>
      </c>
      <c r="J18" s="22"/>
      <c r="K18" s="22"/>
      <c r="L18" s="22"/>
      <c r="M18" s="7"/>
      <c r="N18" s="7"/>
      <c r="O18"/>
    </row>
    <row r="19" spans="1:15">
      <c r="A19" s="1" t="s">
        <v>116</v>
      </c>
      <c r="B19"/>
      <c r="C19" s="22"/>
      <c r="D19" s="22"/>
      <c r="E19" s="22">
        <f>payts!H57</f>
        <v>18.12</v>
      </c>
      <c r="F19" s="22"/>
      <c r="G19" s="22"/>
      <c r="H19" s="22"/>
      <c r="I19" s="22">
        <f t="shared" si="0"/>
        <v>18.12</v>
      </c>
      <c r="J19" s="22"/>
      <c r="K19" s="22"/>
      <c r="L19" s="22"/>
      <c r="M19"/>
      <c r="N19"/>
      <c r="O19"/>
    </row>
    <row r="20" spans="1:15">
      <c r="A20" s="1" t="s">
        <v>117</v>
      </c>
      <c r="B20"/>
      <c r="C20" s="22"/>
      <c r="D20" s="22"/>
      <c r="E20" s="22">
        <f>payts!K146</f>
        <v>0</v>
      </c>
      <c r="F20" s="8">
        <v>0</v>
      </c>
      <c r="G20" s="8">
        <v>457.36</v>
      </c>
      <c r="H20" s="22">
        <f>H29</f>
        <v>249.47</v>
      </c>
      <c r="I20" s="22">
        <f t="shared" si="0"/>
        <v>207.89000000000001</v>
      </c>
      <c r="J20" s="22"/>
      <c r="K20" s="22"/>
      <c r="L20" s="22"/>
      <c r="M20"/>
      <c r="N20" s="7"/>
      <c r="O20"/>
    </row>
    <row r="21" spans="1:15">
      <c r="A21" s="1" t="s">
        <v>118</v>
      </c>
      <c r="B21"/>
      <c r="C21" s="22"/>
      <c r="D21" s="22"/>
      <c r="E21" s="22">
        <f>payts!G82+payts!G17</f>
        <v>0</v>
      </c>
      <c r="F21" s="22">
        <f>receipts!F36</f>
        <v>0</v>
      </c>
      <c r="G21" s="22">
        <v>234.6</v>
      </c>
      <c r="H21" s="22">
        <f>H30</f>
        <v>39.1</v>
      </c>
      <c r="I21" s="22">
        <f t="shared" si="0"/>
        <v>195.5</v>
      </c>
      <c r="J21" s="22"/>
      <c r="K21" s="22"/>
      <c r="L21" s="22"/>
      <c r="M21"/>
      <c r="N21" s="4"/>
      <c r="O21"/>
    </row>
    <row r="22" spans="1:15">
      <c r="A22" s="1" t="s">
        <v>98</v>
      </c>
      <c r="B22"/>
      <c r="C22" s="22">
        <v>11909.19</v>
      </c>
      <c r="D22" s="22"/>
      <c r="E22" s="22">
        <f>receipts!D16</f>
        <v>8961.2200000000012</v>
      </c>
      <c r="F22" s="22">
        <f>payts!E57</f>
        <v>15887.859999999999</v>
      </c>
      <c r="G22" s="22"/>
      <c r="H22" s="22"/>
      <c r="I22" s="22"/>
      <c r="J22" s="22"/>
      <c r="K22" s="22">
        <f>C22+E22-F22</f>
        <v>4982.5500000000047</v>
      </c>
      <c r="L22" s="22"/>
      <c r="M22"/>
      <c r="N22" s="7"/>
      <c r="O22"/>
    </row>
    <row r="23" spans="1:15">
      <c r="A23" s="1" t="s">
        <v>119</v>
      </c>
      <c r="B23"/>
      <c r="C23" s="22">
        <v>564</v>
      </c>
      <c r="D23" s="22"/>
      <c r="E23" s="22"/>
      <c r="F23" s="22"/>
      <c r="G23" s="22"/>
      <c r="H23" s="22"/>
      <c r="I23" s="22"/>
      <c r="J23" s="22"/>
      <c r="K23" s="22">
        <v>564</v>
      </c>
      <c r="L23" s="22"/>
      <c r="M23"/>
      <c r="N23"/>
      <c r="O23"/>
    </row>
    <row r="24" spans="1:15">
      <c r="A24"/>
      <c r="B24"/>
      <c r="C24" s="5">
        <f t="shared" ref="C24:L24" si="1">SUM(C6:C23)</f>
        <v>13535.98</v>
      </c>
      <c r="D24" s="5">
        <f t="shared" si="1"/>
        <v>13535.98</v>
      </c>
      <c r="E24" s="5">
        <f t="shared" si="1"/>
        <v>24849.08</v>
      </c>
      <c r="F24" s="5">
        <f t="shared" si="1"/>
        <v>24849.079999999998</v>
      </c>
      <c r="G24" s="5">
        <f t="shared" si="1"/>
        <v>4961.8</v>
      </c>
      <c r="H24" s="5">
        <f t="shared" si="1"/>
        <v>4961.8000000000011</v>
      </c>
      <c r="I24" s="5">
        <f t="shared" si="1"/>
        <v>5413.08</v>
      </c>
      <c r="J24" s="5">
        <f t="shared" si="1"/>
        <v>1637.73</v>
      </c>
      <c r="K24" s="5">
        <f t="shared" si="1"/>
        <v>7512.5600000000049</v>
      </c>
      <c r="L24" s="5">
        <f t="shared" si="1"/>
        <v>7512.5599999999995</v>
      </c>
      <c r="M24"/>
      <c r="N24" s="4"/>
      <c r="O24" s="4"/>
    </row>
    <row r="25" spans="1:15">
      <c r="A25"/>
      <c r="B25"/>
      <c r="C25"/>
      <c r="D25"/>
      <c r="E25"/>
      <c r="F25"/>
      <c r="H25">
        <f>G24-H24</f>
        <v>0</v>
      </c>
      <c r="I25" s="21">
        <f>J24-I24</f>
        <v>-3775.35</v>
      </c>
      <c r="J25"/>
      <c r="K25"/>
      <c r="L25"/>
      <c r="M25"/>
      <c r="N25"/>
      <c r="O25"/>
    </row>
    <row r="26" spans="1:15">
      <c r="A26" s="1" t="s">
        <v>120</v>
      </c>
      <c r="B26" s="23" t="s">
        <v>0</v>
      </c>
      <c r="C26"/>
      <c r="D26" s="3" t="s">
        <v>0</v>
      </c>
      <c r="E26" t="s">
        <v>121</v>
      </c>
      <c r="F26"/>
      <c r="H26" t="s">
        <v>122</v>
      </c>
      <c r="I26"/>
      <c r="J26"/>
      <c r="K26" t="s">
        <v>108</v>
      </c>
      <c r="L26"/>
      <c r="M26"/>
      <c r="N26"/>
      <c r="O26"/>
    </row>
    <row r="27" spans="1:15">
      <c r="B27" s="4"/>
      <c r="D27" s="10"/>
      <c r="E27" s="1"/>
      <c r="F27"/>
      <c r="H27" s="20">
        <v>0</v>
      </c>
      <c r="I27" t="s">
        <v>123</v>
      </c>
      <c r="J27"/>
      <c r="K27" s="1"/>
      <c r="L27"/>
      <c r="M27"/>
      <c r="N27"/>
      <c r="O27"/>
    </row>
    <row r="28" spans="1:15">
      <c r="B28" s="4"/>
      <c r="D28" s="20"/>
      <c r="E28"/>
      <c r="F28"/>
      <c r="H28" s="10">
        <v>41.71</v>
      </c>
      <c r="I28" t="s">
        <v>124</v>
      </c>
      <c r="J28"/>
      <c r="L28" s="1"/>
      <c r="M28"/>
      <c r="N28"/>
      <c r="O28"/>
    </row>
    <row r="29" spans="1:15">
      <c r="B29" s="4"/>
      <c r="D29" s="10">
        <v>126</v>
      </c>
      <c r="E29" s="1" t="s">
        <v>125</v>
      </c>
      <c r="F29"/>
      <c r="H29" s="10">
        <f>498.94*6/12</f>
        <v>249.47</v>
      </c>
      <c r="I29" t="s">
        <v>126</v>
      </c>
      <c r="J29"/>
      <c r="M29" s="4">
        <f>SUM(H27:H30)</f>
        <v>330.28000000000003</v>
      </c>
      <c r="N29" s="1" t="s">
        <v>127</v>
      </c>
      <c r="O29"/>
    </row>
    <row r="30" spans="1:15">
      <c r="B30" s="4"/>
      <c r="D30" s="20">
        <v>42</v>
      </c>
      <c r="E30" t="s">
        <v>128</v>
      </c>
      <c r="F30"/>
      <c r="H30" s="20">
        <f>469.2/12</f>
        <v>39.1</v>
      </c>
      <c r="I30" s="1" t="s">
        <v>129</v>
      </c>
      <c r="J30"/>
      <c r="M30"/>
      <c r="N30"/>
      <c r="O30"/>
    </row>
    <row r="31" spans="1:15">
      <c r="B31" s="4"/>
      <c r="D31" s="10">
        <v>84</v>
      </c>
      <c r="E31" s="1" t="s">
        <v>130</v>
      </c>
      <c r="F31"/>
      <c r="H31"/>
      <c r="I31"/>
      <c r="J31"/>
      <c r="M31"/>
      <c r="N31"/>
      <c r="O31"/>
    </row>
    <row r="32" spans="1:15">
      <c r="B32" s="4"/>
      <c r="D32" s="10">
        <v>42</v>
      </c>
      <c r="E32" s="10" t="s">
        <v>131</v>
      </c>
      <c r="F32"/>
      <c r="H32" s="20">
        <v>689.48</v>
      </c>
      <c r="I32" s="4" t="s">
        <v>132</v>
      </c>
      <c r="M32"/>
      <c r="N32"/>
      <c r="O32" s="4"/>
    </row>
    <row r="33" spans="2:15">
      <c r="B33"/>
      <c r="D33" s="10">
        <v>196</v>
      </c>
      <c r="E33" s="10" t="s">
        <v>133</v>
      </c>
      <c r="F33"/>
      <c r="H33" s="10">
        <v>336</v>
      </c>
      <c r="I33" s="4" t="s">
        <v>134</v>
      </c>
      <c r="M33" s="4">
        <f>SUM(H31:H39)</f>
        <v>1620.73</v>
      </c>
      <c r="N33" s="1" t="s">
        <v>135</v>
      </c>
      <c r="O33" s="4"/>
    </row>
    <row r="34" spans="2:15">
      <c r="B34" s="5">
        <f>SUM(B27:B33)</f>
        <v>0</v>
      </c>
      <c r="D34" s="10">
        <v>140</v>
      </c>
      <c r="E34" s="1" t="s">
        <v>136</v>
      </c>
      <c r="F34" s="1"/>
      <c r="H34" s="20">
        <v>294</v>
      </c>
      <c r="I34" s="4" t="s">
        <v>137</v>
      </c>
      <c r="M34"/>
    </row>
    <row r="35" spans="2:15">
      <c r="B35" s="4"/>
      <c r="D35" s="10">
        <v>21</v>
      </c>
      <c r="E35" s="1" t="s">
        <v>138</v>
      </c>
      <c r="H35" s="20">
        <v>42</v>
      </c>
      <c r="I35" s="4" t="s">
        <v>142</v>
      </c>
      <c r="M35" s="4"/>
    </row>
    <row r="36" spans="2:15">
      <c r="B36"/>
      <c r="D36" s="10">
        <v>28</v>
      </c>
      <c r="E36" t="s">
        <v>139</v>
      </c>
      <c r="H36">
        <v>242.25</v>
      </c>
      <c r="I36" s="4" t="s">
        <v>140</v>
      </c>
      <c r="M36" s="4"/>
    </row>
    <row r="37" spans="2:15">
      <c r="B37" s="4"/>
      <c r="D37" s="10">
        <v>68</v>
      </c>
      <c r="E37" s="1" t="s">
        <v>141</v>
      </c>
      <c r="H37" s="20">
        <v>17</v>
      </c>
      <c r="I37" s="4" t="s">
        <v>144</v>
      </c>
      <c r="M37" s="4"/>
    </row>
    <row r="38" spans="2:15">
      <c r="B38"/>
      <c r="D38" s="10">
        <v>68</v>
      </c>
      <c r="E38" s="1" t="s">
        <v>143</v>
      </c>
      <c r="M38" s="4"/>
    </row>
    <row r="39" spans="2:15">
      <c r="B39" s="4"/>
      <c r="D39" s="10"/>
      <c r="E39" s="1"/>
      <c r="H39" s="20"/>
      <c r="M39" s="4"/>
    </row>
    <row r="40" spans="2:15">
      <c r="B40" s="4"/>
      <c r="D40" s="5">
        <f>SUM(D27:D39)</f>
        <v>815</v>
      </c>
      <c r="H40" s="24">
        <f>SUM(H27:H39)</f>
        <v>1951.01</v>
      </c>
      <c r="M40" s="4"/>
    </row>
  </sheetData>
  <printOptions gridLines="1"/>
  <pageMargins left="0.74803149606299213" right="0.74803149606299213" top="0.78740157480314965" bottom="0.78740157480314965" header="0.51181102362204722" footer="0.51181102362204722"/>
  <pageSetup paperSize="9" scale="74" firstPageNumber="0" orientation="landscape" horizontalDpi="4294967293" verticalDpi="0" r:id="rId1"/>
  <headerFooter>
    <oddHeader>&amp;LThe Coach House
Period ending 31st May 2021
Trial balance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pageSetUpPr fitToPage="1"/>
  </sheetPr>
  <dimension ref="A1:AMK44"/>
  <sheetViews>
    <sheetView zoomScaleNormal="100" workbookViewId="0">
      <selection activeCell="E27" sqref="E27"/>
    </sheetView>
  </sheetViews>
  <sheetFormatPr defaultRowHeight="12.5"/>
  <cols>
    <col min="1" max="4" width="11.54296875" style="1"/>
    <col min="5" max="5" width="11.7265625" style="23"/>
    <col min="6" max="9" width="11.7265625" style="1"/>
    <col min="10" max="256" width="11.54296875" style="1"/>
    <col min="257" max="1025" width="11.54296875" style="2"/>
  </cols>
  <sheetData>
    <row r="1" spans="1:12">
      <c r="A1" s="2"/>
      <c r="E1" s="2"/>
      <c r="F1" s="2"/>
      <c r="G1" s="2"/>
      <c r="H1" s="2"/>
      <c r="I1" s="2"/>
      <c r="K1" s="2"/>
      <c r="L1" s="2"/>
    </row>
    <row r="2" spans="1:12">
      <c r="A2" s="2"/>
      <c r="E2" s="2"/>
      <c r="F2" s="2"/>
      <c r="G2" s="2"/>
      <c r="H2" s="2"/>
      <c r="I2" s="2"/>
      <c r="K2" s="2"/>
      <c r="L2" s="2"/>
    </row>
    <row r="3" spans="1:12" ht="13">
      <c r="A3" s="15" t="s">
        <v>145</v>
      </c>
      <c r="E3" s="2"/>
      <c r="F3" s="2"/>
      <c r="G3" s="2"/>
      <c r="H3" s="2"/>
      <c r="I3" s="2"/>
      <c r="K3" s="2"/>
      <c r="L3" s="2"/>
    </row>
    <row r="4" spans="1:12">
      <c r="A4" s="2"/>
      <c r="E4" t="s">
        <v>146</v>
      </c>
      <c r="F4" s="25">
        <v>2021</v>
      </c>
      <c r="G4" s="2"/>
      <c r="H4" s="25">
        <v>2020</v>
      </c>
      <c r="I4" s="2"/>
      <c r="K4" s="2"/>
      <c r="L4" s="2"/>
    </row>
    <row r="5" spans="1:12">
      <c r="A5" s="2"/>
      <c r="E5" s="2"/>
      <c r="F5" s="26" t="s">
        <v>0</v>
      </c>
      <c r="G5" s="26" t="s">
        <v>0</v>
      </c>
      <c r="H5" s="26" t="s">
        <v>0</v>
      </c>
      <c r="I5" s="26" t="s">
        <v>0</v>
      </c>
      <c r="K5" s="2"/>
      <c r="L5" s="2"/>
    </row>
    <row r="6" spans="1:12">
      <c r="A6" t="s">
        <v>147</v>
      </c>
      <c r="E6" s="27">
        <v>1</v>
      </c>
      <c r="F6" s="28"/>
      <c r="G6" s="28">
        <f>tb!J9</f>
        <v>1637.73</v>
      </c>
      <c r="H6" s="28"/>
      <c r="I6" s="28">
        <v>7456</v>
      </c>
      <c r="K6" s="2"/>
      <c r="L6" s="2"/>
    </row>
    <row r="7" spans="1:12">
      <c r="A7" t="s">
        <v>148</v>
      </c>
      <c r="E7" s="29"/>
      <c r="F7" s="28"/>
      <c r="G7" s="28">
        <v>0</v>
      </c>
      <c r="H7" s="28"/>
      <c r="I7" s="28">
        <v>0</v>
      </c>
      <c r="K7" s="2"/>
      <c r="L7" s="2"/>
    </row>
    <row r="8" spans="1:12">
      <c r="A8" s="2" t="s">
        <v>149</v>
      </c>
      <c r="E8" s="29"/>
      <c r="F8" s="28"/>
      <c r="G8" s="30">
        <f>receipts!F9+receipts!F10+receipts!F11</f>
        <v>8573.43</v>
      </c>
      <c r="H8" s="28"/>
      <c r="I8" s="28">
        <v>10000</v>
      </c>
      <c r="K8" s="2"/>
      <c r="L8" s="2"/>
    </row>
    <row r="9" spans="1:12" ht="13" thickBot="1">
      <c r="A9" s="2"/>
      <c r="E9" s="29"/>
      <c r="F9" s="28"/>
      <c r="G9" s="47">
        <f>SUM(G6:G8)</f>
        <v>10211.16</v>
      </c>
      <c r="H9" s="28"/>
      <c r="I9" s="47">
        <f>SUM(I6:I8)</f>
        <v>17456</v>
      </c>
      <c r="K9" s="2"/>
      <c r="L9" s="2"/>
    </row>
    <row r="10" spans="1:12" ht="13" thickTop="1">
      <c r="A10" s="2"/>
      <c r="E10" s="29"/>
      <c r="F10" s="28"/>
      <c r="G10" s="28"/>
      <c r="H10" s="28"/>
      <c r="I10" s="28"/>
      <c r="K10" s="2"/>
      <c r="L10" s="2"/>
    </row>
    <row r="11" spans="1:12">
      <c r="A11" t="s">
        <v>150</v>
      </c>
      <c r="E11" s="29"/>
      <c r="F11" s="28"/>
      <c r="G11" s="28"/>
      <c r="H11" s="28"/>
      <c r="I11" s="28"/>
      <c r="K11" s="2"/>
      <c r="L11" s="2"/>
    </row>
    <row r="12" spans="1:12">
      <c r="A12" t="s">
        <v>151</v>
      </c>
      <c r="E12" s="29"/>
      <c r="F12" s="28">
        <f>tb!I14</f>
        <v>250</v>
      </c>
      <c r="G12" s="28"/>
      <c r="H12" s="28">
        <v>600</v>
      </c>
      <c r="I12" s="28"/>
      <c r="K12" s="10"/>
      <c r="L12" s="10"/>
    </row>
    <row r="13" spans="1:12">
      <c r="A13" t="s">
        <v>152</v>
      </c>
      <c r="E13" s="29"/>
      <c r="F13" s="28">
        <f>tb!I15</f>
        <v>165</v>
      </c>
      <c r="G13" s="28"/>
      <c r="H13" s="28">
        <v>396</v>
      </c>
      <c r="I13" s="28"/>
      <c r="K13" s="10"/>
      <c r="L13" s="10"/>
    </row>
    <row r="14" spans="1:12">
      <c r="A14" t="s">
        <v>153</v>
      </c>
      <c r="E14" s="29"/>
      <c r="F14" s="28">
        <f>tb!I16</f>
        <v>165</v>
      </c>
      <c r="G14" s="28"/>
      <c r="H14" s="28">
        <v>396</v>
      </c>
      <c r="I14" s="28"/>
      <c r="K14" s="10"/>
      <c r="L14" s="10"/>
    </row>
    <row r="15" spans="1:12">
      <c r="A15" t="s">
        <v>154</v>
      </c>
      <c r="E15" s="29"/>
      <c r="F15" s="28">
        <f>tb!I17</f>
        <v>3020</v>
      </c>
      <c r="G15" s="28"/>
      <c r="H15" s="28">
        <v>7419</v>
      </c>
      <c r="I15" s="28"/>
      <c r="K15" s="10"/>
      <c r="L15" s="10"/>
    </row>
    <row r="16" spans="1:12">
      <c r="A16" t="s">
        <v>155</v>
      </c>
      <c r="E16" s="27">
        <v>2</v>
      </c>
      <c r="F16" s="28">
        <f>tb!I18</f>
        <v>393.48999999999995</v>
      </c>
      <c r="G16" s="28"/>
      <c r="H16" s="28">
        <v>595</v>
      </c>
      <c r="I16" s="28"/>
      <c r="K16" s="10"/>
      <c r="L16" s="10"/>
    </row>
    <row r="17" spans="1:12">
      <c r="A17" t="s">
        <v>156</v>
      </c>
      <c r="E17" s="29"/>
      <c r="F17" s="28"/>
      <c r="G17" s="28"/>
      <c r="H17" s="28"/>
      <c r="I17" s="28"/>
      <c r="K17" s="10"/>
      <c r="L17" s="10"/>
    </row>
    <row r="18" spans="1:12">
      <c r="A18" t="s">
        <v>157</v>
      </c>
      <c r="E18" s="29"/>
      <c r="F18" s="28">
        <f>tb!I19</f>
        <v>18.12</v>
      </c>
      <c r="G18" s="28"/>
      <c r="H18" s="28">
        <v>13</v>
      </c>
      <c r="I18" s="28"/>
      <c r="K18" s="10"/>
      <c r="L18" s="10"/>
    </row>
    <row r="19" spans="1:12">
      <c r="A19" t="s">
        <v>158</v>
      </c>
      <c r="E19" s="27">
        <v>3</v>
      </c>
      <c r="F19" s="28">
        <f>tb!I11</f>
        <v>998.07999999999993</v>
      </c>
      <c r="G19" s="28"/>
      <c r="H19" s="28">
        <v>2272</v>
      </c>
      <c r="I19" s="28"/>
      <c r="K19" s="10"/>
      <c r="L19" s="10"/>
    </row>
    <row r="20" spans="1:12">
      <c r="A20" t="s">
        <v>120</v>
      </c>
      <c r="E20" s="2"/>
      <c r="F20" s="28">
        <f>tb!I12</f>
        <v>0</v>
      </c>
      <c r="G20" s="28"/>
      <c r="H20" s="28">
        <v>283</v>
      </c>
      <c r="I20" s="28"/>
      <c r="K20" s="10"/>
      <c r="L20" s="10"/>
    </row>
    <row r="21" spans="1:12">
      <c r="A21" t="s">
        <v>159</v>
      </c>
      <c r="E21" s="2"/>
      <c r="F21" s="28">
        <f>tb!I20</f>
        <v>207.89000000000001</v>
      </c>
      <c r="G21" s="28"/>
      <c r="H21" s="28">
        <v>491</v>
      </c>
      <c r="I21" s="28"/>
      <c r="K21" s="10"/>
      <c r="L21" s="10"/>
    </row>
    <row r="22" spans="1:12">
      <c r="A22" t="s">
        <v>160</v>
      </c>
      <c r="E22" s="2"/>
      <c r="F22" s="31">
        <f>tb!I21</f>
        <v>195.5</v>
      </c>
      <c r="G22" s="28"/>
      <c r="H22" s="31">
        <v>452</v>
      </c>
      <c r="I22" s="28"/>
      <c r="K22" s="10"/>
      <c r="L22" s="10"/>
    </row>
    <row r="23" spans="1:12">
      <c r="A23" s="2"/>
      <c r="E23" s="2"/>
      <c r="F23" s="28"/>
      <c r="G23" s="32">
        <f>SUM(F12:F22)</f>
        <v>5413.08</v>
      </c>
      <c r="H23" s="28"/>
      <c r="I23" s="31">
        <v>12917</v>
      </c>
      <c r="K23" s="10"/>
      <c r="L23" s="10"/>
    </row>
    <row r="24" spans="1:12">
      <c r="A24" t="s">
        <v>161</v>
      </c>
      <c r="E24" s="2"/>
      <c r="F24" s="28"/>
      <c r="G24" s="33">
        <f>G9-G23</f>
        <v>4798.08</v>
      </c>
      <c r="H24" s="28"/>
      <c r="I24" s="33">
        <f>I9-I23</f>
        <v>4539</v>
      </c>
      <c r="K24" s="10"/>
      <c r="L24" s="10"/>
    </row>
    <row r="25" spans="1:12">
      <c r="A25" s="2"/>
      <c r="E25" s="2"/>
      <c r="F25" s="28"/>
      <c r="G25" s="28"/>
      <c r="H25" s="28"/>
      <c r="I25" s="28"/>
      <c r="K25" s="10"/>
      <c r="L25" s="10"/>
    </row>
    <row r="26" spans="1:12" ht="13">
      <c r="A26" s="15" t="s">
        <v>162</v>
      </c>
      <c r="E26" s="2"/>
      <c r="F26" s="28"/>
      <c r="G26" s="25">
        <v>2021</v>
      </c>
      <c r="H26" s="25"/>
      <c r="I26" s="25">
        <v>2020</v>
      </c>
      <c r="K26" s="10"/>
      <c r="L26" s="10"/>
    </row>
    <row r="27" spans="1:12" ht="15.5">
      <c r="A27" s="2"/>
      <c r="E27" s="58"/>
      <c r="F27" s="28"/>
      <c r="G27" s="34" t="s">
        <v>0</v>
      </c>
      <c r="H27" s="28"/>
      <c r="I27" s="34" t="s">
        <v>0</v>
      </c>
      <c r="K27" s="10"/>
      <c r="L27" s="10"/>
    </row>
    <row r="28" spans="1:12">
      <c r="A28" t="s">
        <v>163</v>
      </c>
      <c r="E28" s="2"/>
      <c r="F28" s="28"/>
      <c r="G28" s="28">
        <f>I33</f>
        <v>12718</v>
      </c>
      <c r="H28" s="28"/>
      <c r="I28" s="28">
        <v>9174</v>
      </c>
      <c r="K28" s="10"/>
      <c r="L28" s="10"/>
    </row>
    <row r="29" spans="1:12">
      <c r="A29" t="s">
        <v>164</v>
      </c>
      <c r="E29" s="2"/>
      <c r="F29" s="28"/>
      <c r="G29" s="31">
        <f>G24</f>
        <v>4798.08</v>
      </c>
      <c r="H29" s="28"/>
      <c r="I29" s="31">
        <v>4539</v>
      </c>
      <c r="K29" s="10"/>
      <c r="L29" s="10"/>
    </row>
    <row r="30" spans="1:12">
      <c r="A30" s="2"/>
      <c r="E30" s="2"/>
      <c r="F30" s="28"/>
      <c r="G30" s="28">
        <f>SUM(G28:G29)</f>
        <v>17516.080000000002</v>
      </c>
      <c r="H30" s="28"/>
      <c r="I30" s="28">
        <f>I28+I29</f>
        <v>13713</v>
      </c>
      <c r="K30" s="2"/>
    </row>
    <row r="31" spans="1:12">
      <c r="A31" t="s">
        <v>165</v>
      </c>
      <c r="E31" s="2"/>
      <c r="F31" s="28"/>
      <c r="G31" s="28">
        <f>tb!E6*-1+100*2+10000</f>
        <v>-618.5</v>
      </c>
      <c r="H31" s="28"/>
      <c r="I31" s="28">
        <v>-4595</v>
      </c>
      <c r="K31" s="2"/>
    </row>
    <row r="32" spans="1:12">
      <c r="A32" t="s">
        <v>166</v>
      </c>
      <c r="E32" s="2"/>
      <c r="F32" s="28"/>
      <c r="G32" s="28">
        <f>-100*2-10000</f>
        <v>-10200</v>
      </c>
      <c r="H32" s="28"/>
      <c r="I32" s="28">
        <v>3600</v>
      </c>
      <c r="K32" s="2"/>
    </row>
    <row r="33" spans="1:11">
      <c r="A33" s="2"/>
      <c r="E33" s="2"/>
      <c r="F33" s="28"/>
      <c r="G33" s="33">
        <f>SUM(G30:G32)</f>
        <v>6697.5800000000017</v>
      </c>
      <c r="H33" s="28"/>
      <c r="I33" s="33">
        <f>SUM(I30:I32)</f>
        <v>12718</v>
      </c>
      <c r="K33" s="2"/>
    </row>
    <row r="34" spans="1:11">
      <c r="A34" s="2"/>
      <c r="E34" s="2"/>
      <c r="F34" s="28"/>
      <c r="G34" s="28"/>
      <c r="H34" s="28"/>
      <c r="I34" s="28"/>
      <c r="K34" s="2"/>
    </row>
    <row r="35" spans="1:11" ht="13">
      <c r="A35" s="15" t="s">
        <v>167</v>
      </c>
      <c r="E35" s="2"/>
      <c r="F35" s="28"/>
      <c r="G35" s="28"/>
      <c r="H35" s="28"/>
      <c r="I35" s="28"/>
      <c r="K35" s="2"/>
    </row>
    <row r="36" spans="1:11">
      <c r="A36" s="2"/>
      <c r="E36" s="2"/>
      <c r="F36" s="28"/>
      <c r="G36" s="25">
        <v>2021</v>
      </c>
      <c r="H36" s="25"/>
      <c r="I36" s="25">
        <v>2020</v>
      </c>
      <c r="K36" s="2"/>
    </row>
    <row r="37" spans="1:11">
      <c r="A37" s="2"/>
      <c r="E37" s="2"/>
      <c r="F37" s="28"/>
      <c r="G37" s="34" t="s">
        <v>0</v>
      </c>
      <c r="H37" s="28"/>
      <c r="I37" s="34" t="s">
        <v>0</v>
      </c>
      <c r="K37" s="2"/>
    </row>
    <row r="38" spans="1:11">
      <c r="A38" t="s">
        <v>168</v>
      </c>
      <c r="E38" s="2"/>
      <c r="F38" s="28"/>
      <c r="G38" s="28">
        <f>tb!K22</f>
        <v>4982.5500000000047</v>
      </c>
      <c r="H38" s="28"/>
      <c r="I38" s="28">
        <v>11909</v>
      </c>
      <c r="K38" s="2"/>
    </row>
    <row r="39" spans="1:11">
      <c r="A39" t="s">
        <v>169</v>
      </c>
      <c r="E39" s="2"/>
      <c r="F39" s="28"/>
      <c r="G39" s="28">
        <f>tb!K7</f>
        <v>15</v>
      </c>
      <c r="H39" s="28"/>
      <c r="I39" s="28">
        <v>15</v>
      </c>
      <c r="K39" s="2"/>
    </row>
    <row r="40" spans="1:11">
      <c r="A40" t="s">
        <v>170</v>
      </c>
      <c r="E40" s="45"/>
      <c r="F40" s="28"/>
      <c r="G40" s="28">
        <f>tb!K23</f>
        <v>564</v>
      </c>
      <c r="H40" s="28"/>
      <c r="I40" s="28">
        <v>564</v>
      </c>
      <c r="K40" s="2"/>
    </row>
    <row r="41" spans="1:11">
      <c r="A41" t="s">
        <v>171</v>
      </c>
      <c r="E41" s="2"/>
      <c r="F41" s="28"/>
      <c r="G41" s="31">
        <f>tb!K8</f>
        <v>1951.01</v>
      </c>
      <c r="H41" s="28"/>
      <c r="I41" s="31">
        <v>1048</v>
      </c>
      <c r="K41" s="2"/>
    </row>
    <row r="42" spans="1:11">
      <c r="A42" s="2"/>
      <c r="E42" s="2"/>
      <c r="F42" s="28"/>
      <c r="G42" s="28">
        <f>SUM(G38:G41)</f>
        <v>7512.5600000000049</v>
      </c>
      <c r="H42" s="28"/>
      <c r="I42" s="28">
        <f>SUM(I38:I41)</f>
        <v>13536</v>
      </c>
      <c r="K42" s="2"/>
    </row>
    <row r="43" spans="1:11">
      <c r="A43" s="1" t="s">
        <v>172</v>
      </c>
      <c r="E43" s="2"/>
      <c r="F43" s="28"/>
      <c r="G43" s="28">
        <f>(tb!L8)*-1</f>
        <v>-815</v>
      </c>
      <c r="H43" s="28"/>
      <c r="I43" s="28">
        <v>-818</v>
      </c>
      <c r="K43" s="2"/>
    </row>
    <row r="44" spans="1:11">
      <c r="A44" s="1" t="s">
        <v>173</v>
      </c>
      <c r="E44" s="2"/>
      <c r="F44" s="28"/>
      <c r="G44" s="33">
        <f>SUM(G42:G43)</f>
        <v>6697.5600000000049</v>
      </c>
      <c r="H44" s="28"/>
      <c r="I44" s="33">
        <f>I42+I43</f>
        <v>12718</v>
      </c>
      <c r="K44" s="28"/>
    </row>
  </sheetData>
  <pageMargins left="0.74803149606299213" right="0.74803149606299213" top="1.3779527559055118" bottom="0.78740157480314965" header="0.51181102362204722" footer="0.51181102362204722"/>
  <pageSetup paperSize="9" scale="75" firstPageNumber="0" orientation="portrait" horizontalDpi="4294967293" verticalDpi="0" r:id="rId1"/>
  <headerFooter>
    <oddHeader>&amp;CTHE COACH HOUSE
ACCOUNTS FOR THE PERIOD ENDING
31ST MAY 2021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FF"/>
    <pageSetUpPr fitToPage="1"/>
  </sheetPr>
  <dimension ref="A1:AMK42"/>
  <sheetViews>
    <sheetView topLeftCell="A10" zoomScaleNormal="100" workbookViewId="0">
      <selection activeCell="G34" sqref="G34"/>
    </sheetView>
  </sheetViews>
  <sheetFormatPr defaultRowHeight="12.5"/>
  <cols>
    <col min="1" max="5" width="11.54296875" style="1"/>
    <col min="6" max="6" width="11.7265625" style="9"/>
    <col min="7" max="7" width="11.7265625" style="1"/>
    <col min="8" max="12" width="11.54296875" style="1"/>
    <col min="13" max="13" width="13.26953125" style="1"/>
    <col min="14" max="256" width="11.54296875" style="1"/>
    <col min="257" max="1025" width="11.54296875" style="2"/>
  </cols>
  <sheetData>
    <row r="1" spans="1:14">
      <c r="A1" s="2"/>
      <c r="D1" s="2"/>
      <c r="E1" s="2"/>
      <c r="F1" s="2"/>
      <c r="G1" s="2"/>
      <c r="H1" s="2"/>
      <c r="I1" s="2"/>
      <c r="J1" s="2"/>
      <c r="K1" s="2"/>
      <c r="L1" s="2"/>
      <c r="M1" s="2"/>
      <c r="N1" s="2"/>
    </row>
    <row r="2" spans="1:14">
      <c r="A2" s="2"/>
      <c r="D2" s="2"/>
      <c r="E2" s="2"/>
      <c r="F2" s="2"/>
      <c r="G2" s="2"/>
      <c r="H2" s="2"/>
      <c r="I2" s="2"/>
      <c r="J2" s="2"/>
      <c r="K2" s="2"/>
      <c r="L2" s="2"/>
      <c r="M2" s="2"/>
      <c r="N2" s="2"/>
    </row>
    <row r="3" spans="1:14" ht="13">
      <c r="A3" s="15" t="s">
        <v>174</v>
      </c>
      <c r="D3" s="2"/>
      <c r="E3" s="2"/>
      <c r="F3" s="2"/>
      <c r="G3" s="2"/>
      <c r="H3" s="2"/>
      <c r="I3" s="2"/>
      <c r="J3" s="2"/>
      <c r="K3" s="2"/>
      <c r="L3" s="2"/>
      <c r="M3" s="2"/>
      <c r="N3" s="2"/>
    </row>
    <row r="4" spans="1:14">
      <c r="A4" s="2"/>
      <c r="D4" s="2"/>
      <c r="E4" s="2"/>
      <c r="F4" s="2"/>
      <c r="G4" s="2"/>
      <c r="H4" s="2"/>
      <c r="I4" s="2"/>
      <c r="J4" s="2"/>
      <c r="K4" s="2"/>
      <c r="L4" s="2"/>
      <c r="M4" s="2"/>
      <c r="N4" s="2"/>
    </row>
    <row r="5" spans="1:14">
      <c r="A5" t="s">
        <v>175</v>
      </c>
      <c r="D5" s="2"/>
      <c r="E5" s="2"/>
      <c r="F5" s="2"/>
      <c r="G5" s="25">
        <v>2021</v>
      </c>
      <c r="H5" s="9"/>
      <c r="I5" s="25">
        <v>2020</v>
      </c>
      <c r="J5" s="2"/>
      <c r="K5" s="2"/>
      <c r="L5" s="2"/>
      <c r="M5" s="2"/>
      <c r="N5" s="2"/>
    </row>
    <row r="6" spans="1:14">
      <c r="A6" t="s">
        <v>176</v>
      </c>
      <c r="D6" s="2"/>
      <c r="E6" s="2"/>
      <c r="F6" s="2"/>
      <c r="G6" s="26" t="s">
        <v>0</v>
      </c>
      <c r="H6" s="2"/>
      <c r="I6" s="26" t="s">
        <v>0</v>
      </c>
      <c r="J6" s="2"/>
      <c r="K6" s="2"/>
      <c r="L6" s="2"/>
      <c r="M6" s="2"/>
      <c r="N6" s="2"/>
    </row>
    <row r="7" spans="1:14">
      <c r="A7" t="s">
        <v>177</v>
      </c>
      <c r="D7" s="2"/>
      <c r="E7" s="2"/>
      <c r="F7" s="2"/>
      <c r="G7" s="2"/>
      <c r="H7" s="2"/>
      <c r="I7" s="35"/>
      <c r="J7"/>
      <c r="K7" s="2"/>
      <c r="L7" s="2"/>
      <c r="M7" s="2"/>
      <c r="N7" s="2"/>
    </row>
    <row r="8" spans="1:14">
      <c r="A8" t="s">
        <v>178</v>
      </c>
      <c r="D8" s="2"/>
      <c r="E8" s="2"/>
      <c r="F8" s="2"/>
      <c r="G8" s="2"/>
      <c r="H8" s="2"/>
      <c r="I8" s="35"/>
      <c r="J8"/>
      <c r="K8" s="2"/>
      <c r="L8" s="2"/>
      <c r="M8" s="2"/>
      <c r="N8" s="2"/>
    </row>
    <row r="9" spans="1:14">
      <c r="A9"/>
      <c r="D9" s="2"/>
      <c r="E9" s="2"/>
      <c r="F9" s="2"/>
      <c r="G9" s="2"/>
      <c r="H9" s="2"/>
      <c r="I9" s="35"/>
      <c r="J9"/>
      <c r="K9" s="2"/>
      <c r="L9" s="2"/>
      <c r="M9" s="2"/>
      <c r="N9" s="2"/>
    </row>
    <row r="10" spans="1:14">
      <c r="A10"/>
      <c r="D10" s="2"/>
      <c r="E10" s="2"/>
      <c r="F10" s="2"/>
      <c r="G10" s="2"/>
      <c r="H10" s="2"/>
      <c r="I10" s="35"/>
      <c r="J10" s="2"/>
      <c r="K10" s="2"/>
      <c r="L10" s="2"/>
      <c r="M10" s="2"/>
      <c r="N10" s="2"/>
    </row>
    <row r="11" spans="1:14">
      <c r="A11"/>
      <c r="D11" s="2"/>
      <c r="E11" s="2"/>
      <c r="F11" s="2"/>
      <c r="G11" s="2"/>
      <c r="H11" s="2"/>
      <c r="I11" s="35"/>
      <c r="J11" s="2"/>
      <c r="K11" s="2"/>
      <c r="L11" s="2"/>
      <c r="M11" s="2"/>
      <c r="N11" s="2"/>
    </row>
    <row r="12" spans="1:14">
      <c r="A12"/>
      <c r="D12" s="2"/>
      <c r="E12" s="2"/>
      <c r="F12" s="2"/>
      <c r="G12" s="35">
        <f>G15-G14</f>
        <v>1514.48</v>
      </c>
      <c r="H12" s="2"/>
      <c r="I12" s="35">
        <v>5919</v>
      </c>
      <c r="J12" s="2"/>
      <c r="K12" s="49"/>
      <c r="L12" s="49"/>
      <c r="M12" s="2"/>
      <c r="N12" s="2"/>
    </row>
    <row r="13" spans="1:14">
      <c r="A13" s="2"/>
      <c r="D13" s="2"/>
      <c r="E13" s="2"/>
      <c r="F13" s="2"/>
      <c r="G13" s="2"/>
      <c r="H13" s="2"/>
      <c r="I13" s="35"/>
      <c r="J13" s="2"/>
      <c r="K13" s="2"/>
      <c r="L13" s="2"/>
      <c r="M13" s="10"/>
      <c r="N13" s="2"/>
    </row>
    <row r="14" spans="1:14">
      <c r="A14" t="s">
        <v>179</v>
      </c>
      <c r="D14" s="2"/>
      <c r="E14" s="2"/>
      <c r="F14" s="2"/>
      <c r="G14" s="40">
        <f>receipts!G16-SUM(tb!D37:D39)+tb!H36+tb!H37</f>
        <v>123.25</v>
      </c>
      <c r="H14" s="2"/>
      <c r="I14" s="35">
        <v>1047</v>
      </c>
      <c r="J14"/>
      <c r="K14" s="2"/>
      <c r="L14" s="2"/>
      <c r="M14" s="10"/>
      <c r="N14" s="2"/>
    </row>
    <row r="15" spans="1:14">
      <c r="A15" s="2"/>
      <c r="D15" s="2"/>
      <c r="E15" s="1" t="s">
        <v>180</v>
      </c>
      <c r="F15" s="2"/>
      <c r="G15" s="36">
        <f>accounts!G6</f>
        <v>1637.73</v>
      </c>
      <c r="H15" s="2"/>
      <c r="I15" s="36">
        <v>6966</v>
      </c>
      <c r="J15"/>
      <c r="K15" s="2"/>
      <c r="L15" s="2"/>
      <c r="M15" s="2"/>
      <c r="N15" s="2"/>
    </row>
    <row r="16" spans="1:14">
      <c r="A16" t="s">
        <v>220</v>
      </c>
      <c r="D16" s="2"/>
      <c r="F16" s="2"/>
      <c r="G16" s="37"/>
      <c r="H16" s="2"/>
      <c r="I16" s="37"/>
      <c r="J16" s="2"/>
      <c r="K16" s="2"/>
      <c r="L16" s="2"/>
      <c r="M16" s="4"/>
      <c r="N16" s="4"/>
    </row>
    <row r="17" spans="1:12">
      <c r="A17" s="2"/>
      <c r="D17" s="2"/>
      <c r="F17" s="2"/>
      <c r="G17" s="2"/>
      <c r="H17" s="2"/>
      <c r="I17" s="35"/>
      <c r="J17" s="2"/>
      <c r="K17" s="2"/>
      <c r="L17" s="2"/>
    </row>
    <row r="18" spans="1:12">
      <c r="A18" t="s">
        <v>181</v>
      </c>
      <c r="D18" s="2"/>
      <c r="F18" s="2"/>
      <c r="G18" s="2"/>
      <c r="H18" s="2"/>
      <c r="I18" s="35"/>
      <c r="J18" s="2"/>
      <c r="K18" s="2"/>
      <c r="L18" s="2"/>
    </row>
    <row r="19" spans="1:12">
      <c r="A19" s="2"/>
      <c r="D19" s="2"/>
      <c r="F19" s="2"/>
      <c r="G19" s="26" t="s">
        <v>0</v>
      </c>
      <c r="H19" s="2"/>
      <c r="I19" s="26"/>
      <c r="J19" s="2"/>
      <c r="K19" s="2"/>
      <c r="L19" s="2"/>
    </row>
    <row r="20" spans="1:12">
      <c r="A20" t="s">
        <v>80</v>
      </c>
      <c r="D20"/>
      <c r="F20"/>
      <c r="G20" s="38">
        <v>305.55</v>
      </c>
      <c r="H20" s="2"/>
      <c r="I20" s="9"/>
      <c r="J20" s="2"/>
      <c r="K20" s="2"/>
    </row>
    <row r="21" spans="1:12">
      <c r="A21"/>
      <c r="D21" s="2"/>
      <c r="F21" s="2"/>
      <c r="G21" s="9"/>
      <c r="H21" s="2"/>
      <c r="I21" s="9"/>
      <c r="J21" s="2"/>
      <c r="K21" s="2"/>
    </row>
    <row r="22" spans="1:12">
      <c r="A22"/>
      <c r="D22"/>
      <c r="F22" s="1"/>
      <c r="G22" s="9"/>
      <c r="H22"/>
      <c r="I22"/>
      <c r="J22"/>
      <c r="K22"/>
    </row>
    <row r="23" spans="1:12">
      <c r="A23"/>
      <c r="D23" s="2"/>
      <c r="F23" s="2"/>
      <c r="G23" s="35"/>
      <c r="H23" s="2"/>
      <c r="I23" s="9"/>
      <c r="J23" s="2"/>
      <c r="K23" s="2"/>
    </row>
    <row r="24" spans="1:12">
      <c r="A24"/>
      <c r="D24" s="2"/>
      <c r="F24" s="2"/>
      <c r="G24" s="35"/>
      <c r="H24" s="2"/>
      <c r="I24" s="9"/>
      <c r="J24" s="2"/>
      <c r="K24" s="2"/>
    </row>
    <row r="25" spans="1:12">
      <c r="A25"/>
      <c r="D25" s="2"/>
      <c r="F25" s="28"/>
      <c r="G25" s="35"/>
      <c r="H25" s="9"/>
      <c r="I25" s="35"/>
      <c r="J25" s="2"/>
      <c r="K25" s="2"/>
    </row>
    <row r="26" spans="1:12">
      <c r="A26"/>
      <c r="D26" s="2"/>
      <c r="F26" s="28"/>
      <c r="G26" s="35"/>
      <c r="H26" s="9"/>
      <c r="I26" s="35"/>
      <c r="J26" s="2"/>
      <c r="K26" s="2"/>
    </row>
    <row r="27" spans="1:12">
      <c r="A27"/>
      <c r="D27" s="2"/>
      <c r="F27" s="28"/>
      <c r="G27" s="35"/>
      <c r="H27" s="9"/>
      <c r="I27" s="35"/>
      <c r="J27" s="2"/>
      <c r="K27" s="2"/>
    </row>
    <row r="28" spans="1:12">
      <c r="A28" s="2"/>
      <c r="D28" s="2"/>
      <c r="F28" s="28"/>
      <c r="G28" s="39">
        <f>SUM(G20:G27)</f>
        <v>305.55</v>
      </c>
      <c r="H28" s="9"/>
      <c r="I28" s="35"/>
      <c r="J28" s="2"/>
      <c r="K28" s="2"/>
    </row>
    <row r="29" spans="1:12">
      <c r="A29" s="2"/>
      <c r="D29" s="2"/>
      <c r="F29" s="28"/>
      <c r="G29" s="35"/>
      <c r="H29" s="9"/>
      <c r="I29" s="35"/>
      <c r="J29" s="2"/>
      <c r="K29" s="2"/>
    </row>
    <row r="30" spans="1:12">
      <c r="A30" s="2"/>
      <c r="D30" s="2"/>
      <c r="F30" s="2"/>
      <c r="G30" s="2"/>
      <c r="H30" s="9"/>
      <c r="I30" s="35"/>
      <c r="J30" s="2"/>
      <c r="K30" s="2"/>
    </row>
    <row r="31" spans="1:12">
      <c r="A31" t="s">
        <v>182</v>
      </c>
      <c r="D31" s="2"/>
      <c r="F31" s="2"/>
      <c r="G31" s="25">
        <v>2021</v>
      </c>
      <c r="H31" s="9"/>
      <c r="I31" s="25">
        <v>2020</v>
      </c>
      <c r="J31" s="2"/>
      <c r="K31" s="2"/>
    </row>
    <row r="32" spans="1:12">
      <c r="A32" s="2"/>
      <c r="D32" s="2"/>
      <c r="F32" s="2"/>
      <c r="G32" s="26" t="s">
        <v>0</v>
      </c>
      <c r="H32" s="9"/>
      <c r="I32" s="26" t="s">
        <v>0</v>
      </c>
      <c r="J32" s="2"/>
      <c r="K32" s="2"/>
    </row>
    <row r="33" spans="1:11">
      <c r="A33" s="1" t="s">
        <v>183</v>
      </c>
      <c r="D33" s="35"/>
      <c r="F33" s="2"/>
      <c r="G33" s="35">
        <f>98.18+98.12*4</f>
        <v>490.66</v>
      </c>
      <c r="H33" s="9"/>
      <c r="I33" s="35">
        <v>1176</v>
      </c>
      <c r="J33" s="2"/>
      <c r="K33" s="2"/>
    </row>
    <row r="34" spans="1:11">
      <c r="A34" s="1" t="s">
        <v>184</v>
      </c>
      <c r="F34" s="2"/>
      <c r="G34" s="35">
        <v>0</v>
      </c>
      <c r="H34" s="9"/>
      <c r="I34" s="35">
        <v>76</v>
      </c>
      <c r="J34" s="2"/>
      <c r="K34" s="2"/>
    </row>
    <row r="35" spans="1:11">
      <c r="A35" s="1" t="s">
        <v>185</v>
      </c>
      <c r="F35" s="2"/>
      <c r="G35" s="35">
        <f>H35+H36</f>
        <v>229.42000000000002</v>
      </c>
      <c r="H35" s="9">
        <f>payts!J16+payts!J47-41.71</f>
        <v>247.38000000000002</v>
      </c>
      <c r="I35" s="35">
        <v>401</v>
      </c>
      <c r="J35" s="2"/>
      <c r="K35" s="2"/>
    </row>
    <row r="36" spans="1:11">
      <c r="A36" s="1" t="s">
        <v>186</v>
      </c>
      <c r="F36" s="2"/>
      <c r="G36" s="35"/>
      <c r="H36" s="40">
        <f>-receipts!F7</f>
        <v>-17.96</v>
      </c>
      <c r="I36" s="35"/>
      <c r="J36" s="2"/>
      <c r="K36" s="2"/>
    </row>
    <row r="37" spans="1:11">
      <c r="A37" s="1" t="s">
        <v>187</v>
      </c>
      <c r="F37" s="2"/>
      <c r="G37" s="28">
        <f>19.5*4+25</f>
        <v>103</v>
      </c>
      <c r="H37" s="9"/>
      <c r="I37" s="35">
        <v>323</v>
      </c>
      <c r="J37">
        <v>731</v>
      </c>
      <c r="K37" s="2"/>
    </row>
    <row r="38" spans="1:11">
      <c r="A38" s="1" t="s">
        <v>188</v>
      </c>
      <c r="F38" s="2"/>
      <c r="G38" s="28"/>
      <c r="H38" s="41"/>
      <c r="I38" s="35"/>
      <c r="J38" s="42">
        <v>-407</v>
      </c>
      <c r="K38" s="2"/>
    </row>
    <row r="39" spans="1:11">
      <c r="A39" s="1" t="s">
        <v>189</v>
      </c>
      <c r="F39" s="2"/>
      <c r="G39" s="35">
        <v>0</v>
      </c>
      <c r="H39" s="9"/>
      <c r="I39" s="35">
        <v>128</v>
      </c>
      <c r="J39" s="2"/>
      <c r="K39" s="2"/>
    </row>
    <row r="40" spans="1:11">
      <c r="A40" s="1" t="s">
        <v>190</v>
      </c>
      <c r="F40" s="2"/>
      <c r="G40" s="43">
        <f>35*5</f>
        <v>175</v>
      </c>
      <c r="H40"/>
      <c r="I40" s="35">
        <v>168</v>
      </c>
      <c r="J40" s="35">
        <v>420</v>
      </c>
      <c r="K40" s="2"/>
    </row>
    <row r="41" spans="1:11">
      <c r="A41" s="1" t="s">
        <v>191</v>
      </c>
      <c r="F41" s="28"/>
      <c r="G41" s="2"/>
      <c r="H41" s="41"/>
      <c r="I41" s="35"/>
      <c r="J41" s="28">
        <v>-252</v>
      </c>
      <c r="K41" s="2"/>
    </row>
    <row r="42" spans="1:11">
      <c r="G42" s="44">
        <f>SUM(G33:G40)</f>
        <v>998.08</v>
      </c>
      <c r="I42" s="44">
        <f>SUM(I33:I40)</f>
        <v>2272</v>
      </c>
      <c r="K42" s="2"/>
    </row>
  </sheetData>
  <pageMargins left="0.74803149606299213" right="0.74803149606299213" top="1.3779527559055118" bottom="0.78740157480314965" header="0.51181102362204722" footer="0.51181102362204722"/>
  <pageSetup paperSize="9" scale="69" firstPageNumber="0" orientation="portrait" horizontalDpi="4294967293" verticalDpi="0" r:id="rId1"/>
  <headerFooter>
    <oddHeader>&amp;CTHE COACH HOUSE
ACCOUNTS FOR THE PERIOD ENDING 
31ST MAY 2021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FF"/>
    <pageSetUpPr fitToPage="1"/>
  </sheetPr>
  <dimension ref="A1:AMK35"/>
  <sheetViews>
    <sheetView tabSelected="1" view="pageLayout" topLeftCell="A13" zoomScaleNormal="100" workbookViewId="0">
      <selection activeCell="G33" sqref="G33"/>
    </sheetView>
  </sheetViews>
  <sheetFormatPr defaultRowHeight="15.5"/>
  <cols>
    <col min="1" max="4" width="11.54296875" style="59"/>
    <col min="5" max="5" width="11.7265625" style="90"/>
    <col min="6" max="11" width="11.54296875" style="59"/>
    <col min="12" max="12" width="12.90625" style="1"/>
    <col min="13" max="256" width="11.54296875" style="1"/>
    <col min="257" max="1025" width="11.54296875" style="2"/>
  </cols>
  <sheetData>
    <row r="1" spans="1:17">
      <c r="A1" s="58"/>
      <c r="E1" s="58"/>
      <c r="F1" s="58"/>
      <c r="G1" s="58"/>
      <c r="H1" s="58"/>
      <c r="I1" s="58"/>
      <c r="J1" s="58"/>
      <c r="K1" s="58"/>
      <c r="L1" s="2"/>
      <c r="M1" s="2"/>
      <c r="N1" s="2"/>
      <c r="O1" s="2"/>
      <c r="P1"/>
      <c r="Q1"/>
    </row>
    <row r="2" spans="1:17">
      <c r="A2" s="58"/>
      <c r="E2" s="58"/>
      <c r="F2" s="58"/>
      <c r="G2" s="58"/>
      <c r="H2" s="58"/>
      <c r="I2" s="58"/>
      <c r="J2" s="58"/>
      <c r="K2" s="58"/>
      <c r="L2" s="2"/>
      <c r="M2" s="2"/>
      <c r="N2" s="2"/>
      <c r="O2" s="2"/>
      <c r="P2"/>
      <c r="Q2"/>
    </row>
    <row r="3" spans="1:17">
      <c r="A3" s="63" t="s">
        <v>145</v>
      </c>
      <c r="E3" s="58"/>
      <c r="F3" s="58"/>
      <c r="G3" s="58"/>
      <c r="H3" s="58"/>
      <c r="I3" s="58"/>
      <c r="J3" s="58"/>
      <c r="K3" s="58"/>
      <c r="L3" s="2"/>
      <c r="M3" s="2"/>
      <c r="N3" s="2"/>
      <c r="O3" s="2"/>
      <c r="P3"/>
      <c r="Q3"/>
    </row>
    <row r="4" spans="1:17">
      <c r="A4" s="94"/>
      <c r="B4"/>
      <c r="C4"/>
      <c r="D4"/>
      <c r="E4" s="95"/>
      <c r="F4" s="95"/>
      <c r="G4" s="95"/>
      <c r="H4" s="95"/>
      <c r="I4" s="95"/>
      <c r="J4" s="95"/>
      <c r="K4" s="58"/>
      <c r="L4" s="2"/>
      <c r="M4" s="2"/>
      <c r="N4" s="2"/>
      <c r="O4" s="2"/>
      <c r="P4"/>
      <c r="Q4"/>
    </row>
    <row r="5" spans="1:17">
      <c r="A5" s="95"/>
      <c r="B5"/>
      <c r="C5"/>
      <c r="D5"/>
      <c r="E5"/>
      <c r="F5" s="95"/>
      <c r="G5" s="96">
        <v>2021</v>
      </c>
      <c r="H5" s="95"/>
      <c r="I5" s="96">
        <v>2020</v>
      </c>
      <c r="J5" s="95"/>
      <c r="K5" s="58"/>
      <c r="L5" s="2"/>
      <c r="M5" s="2"/>
      <c r="N5" s="2"/>
      <c r="O5" s="2"/>
      <c r="P5"/>
      <c r="Q5"/>
    </row>
    <row r="6" spans="1:17">
      <c r="A6" s="95"/>
      <c r="B6"/>
      <c r="C6"/>
      <c r="D6"/>
      <c r="E6" s="95"/>
      <c r="F6" s="96"/>
      <c r="G6" s="96" t="s">
        <v>0</v>
      </c>
      <c r="H6" s="96"/>
      <c r="I6" s="96" t="s">
        <v>0</v>
      </c>
      <c r="J6" s="95"/>
      <c r="K6" s="58"/>
      <c r="L6" s="45"/>
      <c r="M6" s="2"/>
      <c r="N6" s="2"/>
      <c r="O6" s="2"/>
      <c r="P6"/>
      <c r="Q6"/>
    </row>
    <row r="7" spans="1:17" ht="12.65" customHeight="1">
      <c r="A7" t="s">
        <v>192</v>
      </c>
      <c r="B7"/>
      <c r="C7"/>
      <c r="D7"/>
      <c r="E7" s="95"/>
      <c r="F7" s="95"/>
      <c r="G7" s="97">
        <f>5.01+0.82+0.61+2.11</f>
        <v>8.5500000000000007</v>
      </c>
      <c r="H7" s="97"/>
      <c r="I7" s="97">
        <v>75</v>
      </c>
      <c r="J7" s="95"/>
      <c r="K7" s="58"/>
      <c r="L7" s="2"/>
      <c r="M7" s="2"/>
      <c r="N7" s="2"/>
      <c r="O7" s="2"/>
      <c r="P7"/>
      <c r="Q7"/>
    </row>
    <row r="8" spans="1:17">
      <c r="A8" t="s">
        <v>193</v>
      </c>
      <c r="B8"/>
      <c r="C8"/>
      <c r="D8"/>
      <c r="E8" s="27"/>
      <c r="F8" s="95"/>
      <c r="G8" s="98">
        <v>4866.5</v>
      </c>
      <c r="H8" s="97"/>
      <c r="I8" s="97">
        <v>4539</v>
      </c>
      <c r="J8" s="95"/>
      <c r="K8" s="58"/>
      <c r="L8" s="2"/>
      <c r="M8" s="2"/>
      <c r="N8" s="2"/>
      <c r="O8" s="2"/>
      <c r="P8"/>
      <c r="Q8"/>
    </row>
    <row r="9" spans="1:17" ht="12.65" customHeight="1">
      <c r="A9" s="95"/>
      <c r="B9"/>
      <c r="C9"/>
      <c r="D9"/>
      <c r="E9" s="99"/>
      <c r="F9" s="95"/>
      <c r="G9" s="97">
        <f>SUM(G7:G8)</f>
        <v>4875.05</v>
      </c>
      <c r="H9" s="97"/>
      <c r="I9" s="100">
        <v>4613</v>
      </c>
      <c r="J9" s="95"/>
      <c r="K9" s="58"/>
      <c r="L9" s="2"/>
      <c r="M9" s="2"/>
      <c r="N9" s="2"/>
      <c r="O9" s="2"/>
      <c r="P9"/>
      <c r="Q9"/>
    </row>
    <row r="10" spans="1:17" ht="12.65" customHeight="1">
      <c r="A10" t="s">
        <v>194</v>
      </c>
      <c r="B10"/>
      <c r="C10"/>
      <c r="D10"/>
      <c r="E10" s="99"/>
      <c r="F10" s="95"/>
      <c r="G10" s="98">
        <v>-3643</v>
      </c>
      <c r="H10" s="97"/>
      <c r="I10" s="98">
        <v>-4595</v>
      </c>
      <c r="J10" s="95"/>
      <c r="K10" s="58"/>
      <c r="L10" s="2"/>
      <c r="M10" s="2"/>
      <c r="N10" s="2"/>
      <c r="O10" s="2"/>
      <c r="P10"/>
      <c r="Q10"/>
    </row>
    <row r="11" spans="1:17">
      <c r="A11" s="95"/>
      <c r="B11"/>
      <c r="C11"/>
      <c r="D11"/>
      <c r="E11" s="99"/>
      <c r="F11" s="95"/>
      <c r="G11" s="97">
        <f>SUM(G9:G10)</f>
        <v>1232.0500000000002</v>
      </c>
      <c r="H11" s="97"/>
      <c r="I11" s="97">
        <f>SUM(I9:I10)</f>
        <v>18</v>
      </c>
      <c r="J11" s="95"/>
      <c r="K11" s="58"/>
      <c r="L11" s="2"/>
      <c r="M11" s="2"/>
      <c r="N11" s="2"/>
      <c r="O11" s="2"/>
      <c r="P11"/>
      <c r="Q11"/>
    </row>
    <row r="12" spans="1:17">
      <c r="A12" t="s">
        <v>163</v>
      </c>
      <c r="B12"/>
      <c r="C12"/>
      <c r="D12"/>
      <c r="E12" s="99"/>
      <c r="F12" s="95"/>
      <c r="G12" s="97">
        <f>I13</f>
        <v>53302</v>
      </c>
      <c r="H12" s="97"/>
      <c r="I12" s="97">
        <v>53284</v>
      </c>
      <c r="J12" s="95"/>
      <c r="K12" s="58"/>
      <c r="L12" s="2"/>
      <c r="M12" s="2"/>
      <c r="N12" s="2"/>
      <c r="O12" s="2"/>
      <c r="P12"/>
      <c r="Q12"/>
    </row>
    <row r="13" spans="1:17" ht="12.65" customHeight="1" thickBot="1">
      <c r="A13" t="s">
        <v>195</v>
      </c>
      <c r="B13"/>
      <c r="C13"/>
      <c r="D13"/>
      <c r="E13" s="99"/>
      <c r="F13" s="95"/>
      <c r="G13" s="101">
        <f>SUM(G11:G12)</f>
        <v>54534.05</v>
      </c>
      <c r="H13" s="97"/>
      <c r="I13" s="101">
        <f>SUM(I11:I12)</f>
        <v>53302</v>
      </c>
      <c r="J13" s="95"/>
      <c r="K13" s="58"/>
      <c r="L13" s="2"/>
      <c r="M13" s="2"/>
      <c r="N13" s="2"/>
      <c r="O13" s="2"/>
      <c r="P13"/>
      <c r="Q13"/>
    </row>
    <row r="14" spans="1:17" ht="12.65" customHeight="1" thickTop="1">
      <c r="A14" s="95"/>
      <c r="B14"/>
      <c r="C14"/>
      <c r="D14"/>
      <c r="E14" s="99"/>
      <c r="F14" s="95"/>
      <c r="G14" s="95"/>
      <c r="H14" s="95"/>
      <c r="I14" s="95"/>
      <c r="J14" s="95"/>
      <c r="K14" s="58"/>
      <c r="L14" s="2"/>
      <c r="M14" s="2"/>
      <c r="N14" s="2"/>
      <c r="O14" s="2"/>
      <c r="P14"/>
      <c r="Q14"/>
    </row>
    <row r="15" spans="1:17" ht="12.65" customHeight="1">
      <c r="A15" s="94" t="s">
        <v>167</v>
      </c>
      <c r="B15"/>
      <c r="C15"/>
      <c r="D15"/>
      <c r="E15" s="99"/>
      <c r="F15" s="95"/>
      <c r="G15" s="95"/>
      <c r="H15" s="95"/>
      <c r="I15" s="95"/>
      <c r="J15" s="95"/>
      <c r="K15" s="58"/>
      <c r="L15" s="2"/>
      <c r="M15" s="2"/>
      <c r="N15" s="2"/>
      <c r="O15" s="2"/>
      <c r="P15"/>
      <c r="Q15"/>
    </row>
    <row r="16" spans="1:17">
      <c r="A16" s="95"/>
      <c r="B16"/>
      <c r="C16"/>
      <c r="D16"/>
      <c r="E16" s="99"/>
      <c r="F16">
        <v>2021</v>
      </c>
      <c r="G16" s="95"/>
      <c r="H16">
        <v>2020</v>
      </c>
      <c r="I16" s="95"/>
      <c r="J16" s="95"/>
      <c r="K16" s="58"/>
      <c r="L16" s="2"/>
      <c r="M16" s="2"/>
      <c r="N16" s="2"/>
      <c r="O16" s="2"/>
      <c r="P16"/>
      <c r="Q16"/>
    </row>
    <row r="17" spans="1:17" ht="13.4" customHeight="1">
      <c r="A17" s="95"/>
      <c r="B17"/>
      <c r="C17"/>
      <c r="D17"/>
      <c r="E17" s="99"/>
      <c r="F17" s="96" t="s">
        <v>0</v>
      </c>
      <c r="G17" s="96" t="s">
        <v>0</v>
      </c>
      <c r="H17" s="96" t="s">
        <v>0</v>
      </c>
      <c r="I17" s="96" t="s">
        <v>0</v>
      </c>
      <c r="J17" s="95"/>
      <c r="K17" s="91"/>
      <c r="L17" s="28"/>
      <c r="M17" s="2"/>
      <c r="N17" s="2"/>
      <c r="O17" s="2"/>
      <c r="P17"/>
      <c r="Q17"/>
    </row>
    <row r="18" spans="1:17" ht="12.65" customHeight="1">
      <c r="A18" t="s">
        <v>196</v>
      </c>
      <c r="B18"/>
      <c r="C18"/>
      <c r="D18"/>
      <c r="E18" s="27"/>
      <c r="F18" s="97"/>
      <c r="G18" s="97">
        <v>139494</v>
      </c>
      <c r="H18" s="97"/>
      <c r="I18" s="97">
        <v>139494</v>
      </c>
      <c r="J18" s="97"/>
      <c r="K18" s="91"/>
      <c r="L18" s="28"/>
      <c r="M18" s="2"/>
      <c r="N18" s="2"/>
      <c r="O18" s="2"/>
      <c r="P18"/>
      <c r="Q18"/>
    </row>
    <row r="19" spans="1:17">
      <c r="A19" s="95"/>
      <c r="B19"/>
      <c r="C19"/>
      <c r="D19"/>
      <c r="E19" s="99"/>
      <c r="F19" s="97"/>
      <c r="G19" s="97"/>
      <c r="H19" s="97"/>
      <c r="I19" s="97"/>
      <c r="J19" s="95"/>
      <c r="K19" s="92"/>
      <c r="L19" s="56"/>
      <c r="M19" s="48"/>
      <c r="N19" s="48"/>
      <c r="O19" s="48"/>
      <c r="P19" s="57"/>
      <c r="Q19" s="57"/>
    </row>
    <row r="20" spans="1:17">
      <c r="A20" t="s">
        <v>197</v>
      </c>
      <c r="B20"/>
      <c r="C20"/>
      <c r="D20"/>
      <c r="E20" s="99"/>
      <c r="F20" s="97"/>
      <c r="G20" s="97"/>
      <c r="H20" s="97"/>
      <c r="I20" s="97"/>
      <c r="J20" s="95"/>
      <c r="K20" s="92"/>
      <c r="L20" s="56"/>
      <c r="M20" s="49"/>
      <c r="N20" s="49"/>
      <c r="O20" s="49"/>
      <c r="P20" s="49"/>
      <c r="Q20" s="49"/>
    </row>
    <row r="21" spans="1:17">
      <c r="A21" t="s">
        <v>198</v>
      </c>
      <c r="B21"/>
      <c r="C21"/>
      <c r="D21"/>
      <c r="E21" s="99"/>
      <c r="F21" s="102">
        <v>29084</v>
      </c>
      <c r="G21" s="97"/>
      <c r="H21" s="97">
        <v>28651</v>
      </c>
      <c r="I21" s="97"/>
      <c r="J21" s="94"/>
      <c r="K21" s="91"/>
      <c r="L21" s="28"/>
    </row>
    <row r="22" spans="1:17">
      <c r="A22" t="s">
        <v>122</v>
      </c>
      <c r="B22"/>
      <c r="C22"/>
      <c r="D22"/>
      <c r="E22" s="99"/>
      <c r="F22" s="103">
        <v>1499</v>
      </c>
      <c r="G22" s="97"/>
      <c r="H22" s="98">
        <v>1048</v>
      </c>
      <c r="I22" s="97"/>
      <c r="J22" s="104"/>
      <c r="K22" s="91"/>
      <c r="L22" s="28"/>
    </row>
    <row r="23" spans="1:17">
      <c r="A23" s="95"/>
      <c r="B23"/>
      <c r="C23"/>
      <c r="D23"/>
      <c r="E23" s="99"/>
      <c r="F23" s="102">
        <f>F21+F22</f>
        <v>30583</v>
      </c>
      <c r="G23" s="97"/>
      <c r="H23" s="97">
        <f>H21+H22</f>
        <v>29699</v>
      </c>
      <c r="I23" s="97"/>
      <c r="J23" s="94"/>
      <c r="K23" s="91"/>
      <c r="L23" s="28"/>
    </row>
    <row r="24" spans="1:17" ht="12.65" customHeight="1">
      <c r="A24" t="s">
        <v>199</v>
      </c>
      <c r="B24"/>
      <c r="C24"/>
      <c r="D24"/>
      <c r="E24" s="99"/>
      <c r="F24" s="98">
        <v>-469</v>
      </c>
      <c r="G24" s="97"/>
      <c r="H24" s="98">
        <v>-818</v>
      </c>
      <c r="I24" s="97"/>
      <c r="J24" s="104"/>
      <c r="K24" s="93"/>
      <c r="L24" s="28"/>
    </row>
    <row r="25" spans="1:17">
      <c r="A25" t="s">
        <v>200</v>
      </c>
      <c r="B25"/>
      <c r="C25"/>
      <c r="D25"/>
      <c r="E25" s="99"/>
      <c r="F25" s="97"/>
      <c r="G25" s="97">
        <f>SUM(F23:F24)</f>
        <v>30114</v>
      </c>
      <c r="H25" s="97"/>
      <c r="I25" s="97">
        <f>SUM(H23:H24)</f>
        <v>28881</v>
      </c>
      <c r="J25" s="95"/>
      <c r="K25" s="91"/>
      <c r="L25" s="28"/>
    </row>
    <row r="26" spans="1:17" ht="16" thickBot="1">
      <c r="A26" t="s">
        <v>201</v>
      </c>
      <c r="B26"/>
      <c r="C26"/>
      <c r="D26"/>
      <c r="E26" s="99"/>
      <c r="F26" s="97"/>
      <c r="G26" s="101">
        <f>SUM(G18:G25)</f>
        <v>169608</v>
      </c>
      <c r="H26" s="97"/>
      <c r="I26" s="101">
        <f>I18+I25</f>
        <v>168375</v>
      </c>
      <c r="J26" s="97"/>
      <c r="K26" s="66"/>
      <c r="L26" s="2"/>
    </row>
    <row r="27" spans="1:17" ht="16" thickTop="1">
      <c r="A27" s="95"/>
      <c r="B27"/>
      <c r="C27"/>
      <c r="D27"/>
      <c r="E27" s="99"/>
      <c r="F27" s="97"/>
      <c r="G27" s="97"/>
      <c r="H27" s="97"/>
      <c r="I27" s="97"/>
      <c r="J27" s="95"/>
      <c r="K27" s="66"/>
      <c r="L27" s="28"/>
    </row>
    <row r="28" spans="1:17">
      <c r="A28" t="s">
        <v>202</v>
      </c>
      <c r="B28"/>
      <c r="C28"/>
      <c r="D28"/>
      <c r="E28" s="99"/>
      <c r="F28" s="97"/>
      <c r="G28" s="97"/>
      <c r="H28" s="97"/>
      <c r="I28" s="97"/>
      <c r="J28" s="95"/>
      <c r="K28" s="91"/>
      <c r="L28"/>
    </row>
    <row r="29" spans="1:17">
      <c r="A29" s="95"/>
      <c r="B29"/>
      <c r="C29"/>
      <c r="D29"/>
      <c r="E29" s="99"/>
      <c r="F29" s="97"/>
      <c r="G29" s="97"/>
      <c r="H29" s="97"/>
      <c r="I29" s="97"/>
      <c r="J29" s="95"/>
      <c r="L29" s="2"/>
    </row>
    <row r="30" spans="1:17" ht="12.65" customHeight="1">
      <c r="A30" s="105" t="s">
        <v>203</v>
      </c>
      <c r="B30"/>
      <c r="C30"/>
      <c r="D30"/>
      <c r="E30" s="96"/>
      <c r="F30" s="97"/>
      <c r="G30" s="102">
        <v>115074</v>
      </c>
      <c r="H30" s="97"/>
      <c r="I30" s="97">
        <v>115074</v>
      </c>
      <c r="J30" s="97"/>
      <c r="L30" s="28"/>
    </row>
    <row r="31" spans="1:17" ht="12.65" customHeight="1">
      <c r="A31" s="105" t="s">
        <v>204</v>
      </c>
      <c r="B31"/>
      <c r="C31"/>
      <c r="D31"/>
      <c r="E31" s="96"/>
      <c r="F31" s="97"/>
      <c r="G31" s="97">
        <v>83495</v>
      </c>
      <c r="H31" s="97"/>
      <c r="I31" s="97">
        <v>78628</v>
      </c>
      <c r="J31" s="97"/>
      <c r="L31" s="2"/>
    </row>
    <row r="32" spans="1:17">
      <c r="A32" s="105" t="s">
        <v>205</v>
      </c>
      <c r="B32"/>
      <c r="C32"/>
      <c r="D32"/>
      <c r="E32" s="96"/>
      <c r="F32" s="97"/>
      <c r="G32" s="97">
        <v>-28961</v>
      </c>
      <c r="H32" s="97"/>
      <c r="I32" s="97">
        <v>-25326</v>
      </c>
      <c r="J32" s="97"/>
      <c r="L32" s="28"/>
    </row>
    <row r="33" spans="1:10">
      <c r="A33"/>
      <c r="B33"/>
      <c r="C33"/>
      <c r="D33"/>
      <c r="E33"/>
      <c r="F33" s="97"/>
      <c r="G33" s="97"/>
      <c r="H33" s="97"/>
      <c r="I33" s="97"/>
      <c r="J33" s="95"/>
    </row>
    <row r="34" spans="1:10" ht="16" thickBot="1">
      <c r="A34"/>
      <c r="B34"/>
      <c r="C34"/>
      <c r="D34"/>
      <c r="E34"/>
      <c r="F34" s="97"/>
      <c r="G34" s="101">
        <f>SUM(G30:G33)</f>
        <v>169608</v>
      </c>
      <c r="H34" s="97"/>
      <c r="I34" s="101">
        <v>168375</v>
      </c>
      <c r="J34" s="97"/>
    </row>
    <row r="35" spans="1:10" ht="16" thickTop="1">
      <c r="A35"/>
      <c r="B35"/>
      <c r="C35"/>
      <c r="D35"/>
      <c r="E35"/>
      <c r="F35"/>
      <c r="G35"/>
      <c r="H35"/>
      <c r="I35"/>
      <c r="J35"/>
    </row>
  </sheetData>
  <pageMargins left="0.74803149606299213" right="0.74803149606299213" top="1.9685039370078741" bottom="0.78740157480314965" header="0.51181102362204722" footer="0.51181102362204722"/>
  <pageSetup paperSize="9" scale="84" firstPageNumber="0" orientation="portrait" horizontalDpi="4294967293" verticalDpi="0" r:id="rId1"/>
  <headerFooter>
    <oddHeader>&amp;CMARTHA LOUISE JACKSON BEQUEST
ACCOUNTS FOR THE YEAR ENDING
31ST DECEMBER 2021
(set by deed sealed 14th November by
the Charity Commissioners of England Wales)
Charity Commission Reg, No. 1017126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FF"/>
    <pageSetUpPr fitToPage="1"/>
  </sheetPr>
  <dimension ref="A1:AMK46"/>
  <sheetViews>
    <sheetView view="pageLayout" topLeftCell="A27" zoomScaleNormal="100" workbookViewId="0">
      <selection activeCell="D54" sqref="D54"/>
    </sheetView>
  </sheetViews>
  <sheetFormatPr defaultRowHeight="12.5"/>
  <cols>
    <col min="1" max="256" width="11.54296875" style="1"/>
    <col min="257" max="1025" width="11.54296875" style="2"/>
  </cols>
  <sheetData>
    <row r="1" spans="1:12">
      <c r="A1" s="2"/>
      <c r="B1" s="2"/>
      <c r="C1" s="2"/>
      <c r="D1" s="2"/>
      <c r="E1" s="2"/>
      <c r="F1" s="2"/>
      <c r="G1" s="2"/>
      <c r="H1" s="2"/>
      <c r="I1" s="2"/>
      <c r="K1"/>
      <c r="L1" s="2"/>
    </row>
    <row r="2" spans="1:12">
      <c r="A2" s="2"/>
      <c r="B2" s="2"/>
      <c r="C2" s="2"/>
      <c r="D2" s="2"/>
      <c r="E2" s="2"/>
      <c r="F2" s="2"/>
      <c r="G2" s="2"/>
      <c r="H2" s="2"/>
      <c r="I2" s="2"/>
      <c r="K2"/>
      <c r="L2" s="2"/>
    </row>
    <row r="3" spans="1:12" ht="13">
      <c r="A3" s="15" t="s">
        <v>174</v>
      </c>
      <c r="B3" s="2"/>
      <c r="C3" s="2"/>
      <c r="D3" s="2"/>
      <c r="E3" s="2"/>
      <c r="F3" s="2"/>
      <c r="G3" s="2"/>
      <c r="H3" s="2"/>
      <c r="I3" s="2"/>
      <c r="K3"/>
      <c r="L3" s="2"/>
    </row>
    <row r="4" spans="1:12">
      <c r="A4" s="2"/>
      <c r="B4" s="2"/>
      <c r="C4" s="2"/>
      <c r="D4" s="2"/>
      <c r="E4" s="2"/>
      <c r="F4" s="2"/>
      <c r="G4" s="2"/>
      <c r="H4" s="2"/>
      <c r="I4" s="2"/>
      <c r="K4"/>
      <c r="L4" s="2"/>
    </row>
    <row r="5" spans="1:12">
      <c r="A5" t="s">
        <v>206</v>
      </c>
      <c r="B5" s="2"/>
      <c r="C5" s="2"/>
      <c r="D5" s="2"/>
      <c r="E5" s="2"/>
      <c r="F5" s="2"/>
      <c r="G5" s="2"/>
      <c r="H5" s="2"/>
      <c r="I5" s="2"/>
      <c r="K5"/>
      <c r="L5" s="2"/>
    </row>
    <row r="6" spans="1:12">
      <c r="A6" s="2"/>
      <c r="B6" s="2"/>
      <c r="C6" s="2"/>
      <c r="D6" s="2"/>
      <c r="E6" s="2"/>
      <c r="F6" s="2"/>
      <c r="G6" s="2"/>
      <c r="H6" s="2"/>
      <c r="I6" s="2"/>
      <c r="K6"/>
      <c r="L6" s="2"/>
    </row>
    <row r="7" spans="1:12">
      <c r="A7" t="s">
        <v>207</v>
      </c>
      <c r="B7" s="2"/>
      <c r="C7" s="2"/>
      <c r="D7" s="2"/>
      <c r="E7" s="2"/>
      <c r="F7" s="2"/>
      <c r="G7" s="2"/>
      <c r="H7" s="2"/>
      <c r="I7" s="2"/>
      <c r="K7"/>
      <c r="L7" s="2"/>
    </row>
    <row r="8" spans="1:12">
      <c r="A8" s="49" t="s">
        <v>208</v>
      </c>
      <c r="B8" s="49"/>
      <c r="C8" s="49"/>
      <c r="D8" s="49"/>
      <c r="E8" s="49"/>
      <c r="F8" s="49"/>
      <c r="G8" s="2"/>
      <c r="H8" s="2"/>
      <c r="I8" s="2"/>
      <c r="K8"/>
      <c r="L8" s="2"/>
    </row>
    <row r="9" spans="1:12">
      <c r="A9" s="2"/>
      <c r="E9" s="2"/>
      <c r="F9" s="2"/>
      <c r="G9" s="2"/>
      <c r="H9" s="2"/>
      <c r="I9" s="2"/>
      <c r="K9"/>
      <c r="L9" s="2"/>
    </row>
    <row r="10" spans="1:12">
      <c r="A10" s="2"/>
      <c r="E10" s="23"/>
      <c r="F10" s="25">
        <v>2021</v>
      </c>
      <c r="G10" s="35"/>
      <c r="H10" s="25">
        <v>2020</v>
      </c>
      <c r="I10" s="35"/>
      <c r="K10"/>
      <c r="L10" s="2"/>
    </row>
    <row r="11" spans="1:12">
      <c r="A11" s="2"/>
      <c r="E11" s="23"/>
      <c r="F11" s="26" t="s">
        <v>0</v>
      </c>
      <c r="G11" s="26" t="s">
        <v>0</v>
      </c>
      <c r="H11" s="26" t="s">
        <v>0</v>
      </c>
      <c r="I11" s="26" t="s">
        <v>0</v>
      </c>
      <c r="K11"/>
      <c r="L11" s="2"/>
    </row>
    <row r="12" spans="1:12">
      <c r="A12" t="s">
        <v>147</v>
      </c>
      <c r="E12" s="23"/>
      <c r="F12" s="35"/>
      <c r="G12" s="35">
        <f>accounts!G6</f>
        <v>1637.73</v>
      </c>
      <c r="H12" s="35"/>
      <c r="I12" s="35">
        <v>6966</v>
      </c>
      <c r="K12"/>
      <c r="L12" s="2"/>
    </row>
    <row r="13" spans="1:12">
      <c r="A13" t="s">
        <v>148</v>
      </c>
      <c r="E13" s="23"/>
      <c r="F13" s="35"/>
      <c r="G13" s="35">
        <f>accounts!G7</f>
        <v>0</v>
      </c>
      <c r="H13" s="35"/>
      <c r="I13" s="35">
        <v>0</v>
      </c>
      <c r="K13"/>
      <c r="L13" s="2"/>
    </row>
    <row r="14" spans="1:12">
      <c r="A14" s="2" t="s">
        <v>149</v>
      </c>
      <c r="E14" s="23"/>
      <c r="F14" s="35"/>
      <c r="G14" s="35">
        <f>accounts!G8</f>
        <v>8573.43</v>
      </c>
      <c r="H14" s="35"/>
      <c r="I14" s="35">
        <v>10000</v>
      </c>
      <c r="K14"/>
      <c r="L14" s="2"/>
    </row>
    <row r="15" spans="1:12" ht="13" thickBot="1">
      <c r="A15" s="2"/>
      <c r="E15" s="23"/>
      <c r="F15" s="35"/>
      <c r="G15" s="39">
        <f>SUM(G12:G14)</f>
        <v>10211.16</v>
      </c>
      <c r="H15" s="46"/>
      <c r="I15" s="39">
        <f>SUM(I12:I14)</f>
        <v>16966</v>
      </c>
      <c r="K15"/>
      <c r="L15" s="2"/>
    </row>
    <row r="16" spans="1:12" ht="13" thickTop="1">
      <c r="A16" t="s">
        <v>150</v>
      </c>
      <c r="E16" s="23"/>
      <c r="F16" s="35"/>
      <c r="G16" s="35"/>
      <c r="H16" s="35"/>
      <c r="I16" s="35"/>
      <c r="K16"/>
      <c r="L16" s="2"/>
    </row>
    <row r="17" spans="1:12">
      <c r="A17" t="s">
        <v>151</v>
      </c>
      <c r="E17" s="23"/>
      <c r="F17" s="35">
        <f>accounts!F12</f>
        <v>250</v>
      </c>
      <c r="G17" s="35"/>
      <c r="H17" s="28">
        <v>600</v>
      </c>
      <c r="I17" s="28"/>
      <c r="K17"/>
      <c r="L17" s="2"/>
    </row>
    <row r="18" spans="1:12">
      <c r="A18" t="s">
        <v>152</v>
      </c>
      <c r="E18" s="23"/>
      <c r="F18" s="28">
        <f>accounts!F13</f>
        <v>165</v>
      </c>
      <c r="G18" s="35"/>
      <c r="H18" s="28">
        <v>396</v>
      </c>
      <c r="I18" s="28"/>
      <c r="K18"/>
      <c r="L18" s="2"/>
    </row>
    <row r="19" spans="1:12">
      <c r="A19" t="s">
        <v>153</v>
      </c>
      <c r="E19" s="23"/>
      <c r="F19" s="35">
        <f>accounts!F14</f>
        <v>165</v>
      </c>
      <c r="G19" s="35"/>
      <c r="H19" s="28">
        <v>396</v>
      </c>
      <c r="I19" s="28"/>
      <c r="K19"/>
      <c r="L19" s="2"/>
    </row>
    <row r="20" spans="1:12">
      <c r="A20" t="s">
        <v>154</v>
      </c>
      <c r="E20" s="23"/>
      <c r="F20" s="35">
        <f>accounts!F15</f>
        <v>3020</v>
      </c>
      <c r="G20" s="35"/>
      <c r="H20" s="28">
        <v>7419</v>
      </c>
      <c r="I20" s="28"/>
      <c r="K20"/>
      <c r="L20" s="2"/>
    </row>
    <row r="21" spans="1:12">
      <c r="A21" t="s">
        <v>155</v>
      </c>
      <c r="E21" s="23"/>
      <c r="F21" s="35">
        <f>accounts!F16</f>
        <v>393.48999999999995</v>
      </c>
      <c r="G21" s="35"/>
      <c r="H21" s="28">
        <v>595</v>
      </c>
      <c r="I21" s="28"/>
      <c r="K21"/>
      <c r="L21" s="2"/>
    </row>
    <row r="22" spans="1:12">
      <c r="A22" t="s">
        <v>156</v>
      </c>
      <c r="E22" s="23"/>
      <c r="F22" s="35"/>
      <c r="G22" s="35"/>
      <c r="H22" s="28"/>
      <c r="I22" s="28"/>
      <c r="K22"/>
      <c r="L22" s="2"/>
    </row>
    <row r="23" spans="1:12">
      <c r="A23" t="s">
        <v>157</v>
      </c>
      <c r="E23" s="23"/>
      <c r="F23" s="35">
        <f>accounts!F18</f>
        <v>18.12</v>
      </c>
      <c r="G23" s="35"/>
      <c r="H23" s="28">
        <v>13</v>
      </c>
      <c r="I23" s="28"/>
      <c r="K23"/>
      <c r="L23" s="2"/>
    </row>
    <row r="24" spans="1:12">
      <c r="A24" t="s">
        <v>158</v>
      </c>
      <c r="E24" s="23"/>
      <c r="F24" s="35">
        <f>accounts!F19</f>
        <v>998.07999999999993</v>
      </c>
      <c r="G24" s="35"/>
      <c r="H24" s="28">
        <v>2272</v>
      </c>
      <c r="I24" s="28"/>
      <c r="K24"/>
      <c r="L24" s="35"/>
    </row>
    <row r="25" spans="1:12">
      <c r="A25" t="s">
        <v>120</v>
      </c>
      <c r="E25" s="23"/>
      <c r="F25" s="35">
        <f>accounts!F20</f>
        <v>0</v>
      </c>
      <c r="G25" s="35"/>
      <c r="H25" s="28">
        <v>283</v>
      </c>
      <c r="I25" s="28"/>
      <c r="K25"/>
      <c r="L25" s="35"/>
    </row>
    <row r="26" spans="1:12">
      <c r="A26" t="s">
        <v>159</v>
      </c>
      <c r="E26" s="23"/>
      <c r="F26" s="35">
        <f>accounts!F21</f>
        <v>207.89000000000001</v>
      </c>
      <c r="G26" s="35"/>
      <c r="H26" s="28">
        <v>491</v>
      </c>
      <c r="I26" s="28"/>
      <c r="K26"/>
      <c r="L26" s="35"/>
    </row>
    <row r="27" spans="1:12">
      <c r="A27" t="s">
        <v>118</v>
      </c>
      <c r="E27" s="23"/>
      <c r="F27" s="32">
        <f>accounts!F22</f>
        <v>195.5</v>
      </c>
      <c r="G27" s="35"/>
      <c r="H27" s="31">
        <v>452</v>
      </c>
      <c r="I27" s="28"/>
      <c r="K27"/>
      <c r="L27" s="35"/>
    </row>
    <row r="28" spans="1:12">
      <c r="A28" s="2"/>
      <c r="E28" s="23"/>
      <c r="F28" s="35"/>
      <c r="G28" s="32">
        <f>SUM(F17:F27)</f>
        <v>5413.08</v>
      </c>
      <c r="H28" s="28"/>
      <c r="I28" s="32">
        <v>12917</v>
      </c>
      <c r="K28"/>
      <c r="L28" s="35"/>
    </row>
    <row r="29" spans="1:12">
      <c r="A29" s="2"/>
      <c r="E29" s="23"/>
      <c r="F29" s="35"/>
      <c r="G29" s="33">
        <f>G15-G28</f>
        <v>4798.08</v>
      </c>
      <c r="H29" s="28"/>
      <c r="I29" s="33">
        <v>4049</v>
      </c>
      <c r="K29"/>
      <c r="L29" s="35"/>
    </row>
    <row r="30" spans="1:12">
      <c r="A30" s="2"/>
      <c r="G30" s="2"/>
      <c r="H30" s="2"/>
      <c r="I30" s="2"/>
      <c r="K30"/>
      <c r="L30" s="35"/>
    </row>
    <row r="31" spans="1:12">
      <c r="A31" t="s">
        <v>209</v>
      </c>
      <c r="G31" s="2"/>
      <c r="H31" s="2"/>
      <c r="I31" s="2"/>
      <c r="K31"/>
      <c r="L31" s="35"/>
    </row>
    <row r="32" spans="1:12">
      <c r="A32" s="2"/>
      <c r="G32" s="2"/>
      <c r="H32" s="2"/>
      <c r="I32" s="2"/>
      <c r="K32"/>
      <c r="L32" s="35"/>
    </row>
    <row r="33" spans="1:12">
      <c r="A33" t="s">
        <v>210</v>
      </c>
      <c r="G33" s="2"/>
      <c r="H33" s="2"/>
      <c r="I33" s="2"/>
      <c r="K33"/>
      <c r="L33" s="35"/>
    </row>
    <row r="34" spans="1:12">
      <c r="A34" t="s">
        <v>211</v>
      </c>
      <c r="G34" s="2"/>
      <c r="H34" s="2"/>
      <c r="I34" s="2"/>
      <c r="K34"/>
    </row>
    <row r="35" spans="1:12">
      <c r="A35" t="s">
        <v>212</v>
      </c>
      <c r="G35" s="2"/>
      <c r="H35" s="2"/>
      <c r="I35" s="2"/>
      <c r="K35"/>
    </row>
    <row r="36" spans="1:12" ht="15.5">
      <c r="A36" t="s">
        <v>213</v>
      </c>
      <c r="E36" s="59"/>
      <c r="G36" s="2"/>
      <c r="H36" s="2"/>
      <c r="I36" s="2"/>
      <c r="K36"/>
    </row>
    <row r="37" spans="1:12">
      <c r="A37" s="2"/>
      <c r="G37" s="2"/>
      <c r="H37" s="2"/>
      <c r="I37" s="2"/>
      <c r="K37"/>
    </row>
    <row r="38" spans="1:12">
      <c r="A38" t="s">
        <v>214</v>
      </c>
      <c r="G38" s="2"/>
      <c r="H38" s="2"/>
      <c r="I38" s="2"/>
      <c r="K38"/>
    </row>
    <row r="39" spans="1:12">
      <c r="A39" s="2"/>
      <c r="G39" s="23" t="s">
        <v>215</v>
      </c>
      <c r="H39" s="23" t="s">
        <v>216</v>
      </c>
      <c r="I39" s="23" t="s">
        <v>215</v>
      </c>
      <c r="K39"/>
    </row>
    <row r="40" spans="1:12">
      <c r="A40" s="2"/>
      <c r="G40" s="23" t="s">
        <v>217</v>
      </c>
      <c r="H40" s="23" t="s">
        <v>218</v>
      </c>
      <c r="I40" s="23" t="s">
        <v>219</v>
      </c>
      <c r="K40"/>
    </row>
    <row r="41" spans="1:12">
      <c r="A41" s="2"/>
      <c r="G41" s="23" t="s">
        <v>0</v>
      </c>
      <c r="H41" s="23" t="s">
        <v>0</v>
      </c>
      <c r="I41" s="23" t="s">
        <v>0</v>
      </c>
      <c r="K41"/>
    </row>
    <row r="42" spans="1:12">
      <c r="A42" s="1" t="s">
        <v>203</v>
      </c>
      <c r="G42" s="28">
        <v>115074</v>
      </c>
      <c r="H42" s="28"/>
      <c r="I42" s="28">
        <f>SUM(G42:H42)</f>
        <v>115074</v>
      </c>
      <c r="K42"/>
    </row>
    <row r="43" spans="1:12">
      <c r="A43" s="1" t="s">
        <v>204</v>
      </c>
      <c r="G43" s="28">
        <v>78628</v>
      </c>
      <c r="H43" s="28">
        <f>G29</f>
        <v>4798.08</v>
      </c>
      <c r="I43" s="28">
        <f>SUM(G43:H43)</f>
        <v>83426.080000000002</v>
      </c>
      <c r="K43" s="4"/>
    </row>
    <row r="44" spans="1:12">
      <c r="A44" s="1" t="s">
        <v>205</v>
      </c>
      <c r="G44" s="28">
        <v>-25326</v>
      </c>
      <c r="H44" s="28">
        <f>'jb acs'!G10-G29</f>
        <v>-8441.08</v>
      </c>
      <c r="I44" s="28">
        <f>SUM(G44:H44)</f>
        <v>-33767.08</v>
      </c>
    </row>
    <row r="45" spans="1:12">
      <c r="G45" s="28"/>
      <c r="H45" s="28"/>
      <c r="I45" s="28"/>
    </row>
    <row r="46" spans="1:12">
      <c r="G46" s="33">
        <v>168375</v>
      </c>
      <c r="H46" s="33">
        <f>SUM(H42:H45)</f>
        <v>-3643</v>
      </c>
      <c r="I46" s="33">
        <f>SUM(I42:I45)</f>
        <v>164733</v>
      </c>
    </row>
  </sheetData>
  <pageMargins left="0.74803149606299213" right="0.74803149606299213" top="1.7716535433070868" bottom="0.78740157480314965" header="0.51181102362204722" footer="0.51181102362204722"/>
  <pageSetup paperSize="9" scale="84" firstPageNumber="0" orientation="portrait" horizontalDpi="4294967293" verticalDpi="0" r:id="rId1"/>
  <headerFooter>
    <oddHeader>&amp;CMARTHA LOUISE JACKSON BEQUEST
ACCOUNTS FOR THE PERIOD ENDING
31ST MAY 2021
(set by deed sealed 14th November 1991 by
the Charity Commissioners of England Wales)
Charity Commission Reg. No. 1017126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FF"/>
  </sheetPr>
  <dimension ref="A1:AMK1"/>
  <sheetViews>
    <sheetView zoomScaleNormal="100" workbookViewId="0"/>
  </sheetViews>
  <sheetFormatPr defaultRowHeight="12.5"/>
  <cols>
    <col min="1" max="256" width="11.54296875" style="1"/>
    <col min="257" max="1025" width="11.54296875" style="2"/>
  </cols>
  <sheetData/>
  <pageMargins left="0.7" right="0.7" top="0.80694444444444402" bottom="0.80694444444444402"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120</vt:i4>
      </vt:variant>
    </vt:vector>
  </HeadingPairs>
  <TitlesOfParts>
    <vt:vector size="129" baseType="lpstr">
      <vt:lpstr>bank rec</vt:lpstr>
      <vt:lpstr>receipts</vt:lpstr>
      <vt:lpstr>payts</vt:lpstr>
      <vt:lpstr>tb</vt:lpstr>
      <vt:lpstr>accounts</vt:lpstr>
      <vt:lpstr>notes</vt:lpstr>
      <vt:lpstr>jb acs</vt:lpstr>
      <vt:lpstr>jb notes</vt:lpstr>
      <vt:lpstr>Sheet1</vt:lpstr>
      <vt:lpstr>accounts!_xlnm_Print_Area</vt:lpstr>
      <vt:lpstr>'jb acs'!_xlnm_Print_Area</vt:lpstr>
      <vt:lpstr>'jb notes'!_xlnm_Print_Area</vt:lpstr>
      <vt:lpstr>notes!_xlnm_Print_Area</vt:lpstr>
      <vt:lpstr>payts!_xlnm_Print_Area</vt:lpstr>
      <vt:lpstr>receipts!_xlnm_Print_Area</vt:lpstr>
      <vt:lpstr>tb!_xlnm_Print_Area</vt:lpstr>
      <vt:lpstr>accounts!_xlnm_Print_Area_0</vt:lpstr>
      <vt:lpstr>'jb acs'!_xlnm_Print_Area_0</vt:lpstr>
      <vt:lpstr>'jb notes'!_xlnm_Print_Area_0</vt:lpstr>
      <vt:lpstr>notes!_xlnm_Print_Area_0</vt:lpstr>
      <vt:lpstr>payts!_xlnm_Print_Area_0</vt:lpstr>
      <vt:lpstr>receipts!_xlnm_Print_Area_0</vt:lpstr>
      <vt:lpstr>tb!_xlnm_Print_Area_0</vt:lpstr>
      <vt:lpstr>accounts!Excel_BuiltIn_Print_Area</vt:lpstr>
      <vt:lpstr>'jb acs'!Excel_BuiltIn_Print_Area</vt:lpstr>
      <vt:lpstr>'jb notes'!Excel_BuiltIn_Print_Area</vt:lpstr>
      <vt:lpstr>notes!Excel_BuiltIn_Print_Area</vt:lpstr>
      <vt:lpstr>payts!Excel_BuiltIn_Print_Area</vt:lpstr>
      <vt:lpstr>receipts!Excel_BuiltIn_Print_Area</vt:lpstr>
      <vt:lpstr>tb!Excel_BuiltIn_Print_Area</vt:lpstr>
      <vt:lpstr>accounts!Print_Area</vt:lpstr>
      <vt:lpstr>'bank rec'!Print_Area</vt:lpstr>
      <vt:lpstr>'jb acs'!Print_Area</vt:lpstr>
      <vt:lpstr>'jb notes'!Print_Area</vt:lpstr>
      <vt:lpstr>notes!Print_Area</vt:lpstr>
      <vt:lpstr>payts!Print_Area</vt:lpstr>
      <vt:lpstr>receipts!Print_Area</vt:lpstr>
      <vt:lpstr>tb!Print_Area</vt:lpstr>
      <vt:lpstr>accounts!Print_Area_0</vt:lpstr>
      <vt:lpstr>'jb acs'!Print_Area_0</vt:lpstr>
      <vt:lpstr>'jb notes'!Print_Area_0</vt:lpstr>
      <vt:lpstr>notes!Print_Area_0</vt:lpstr>
      <vt:lpstr>payts!Print_Area_0</vt:lpstr>
      <vt:lpstr>receipts!Print_Area_0</vt:lpstr>
      <vt:lpstr>tb!Print_Area_0</vt:lpstr>
      <vt:lpstr>accounts!Print_Area_0_0</vt:lpstr>
      <vt:lpstr>'jb acs'!Print_Area_0_0</vt:lpstr>
      <vt:lpstr>'jb notes'!Print_Area_0_0</vt:lpstr>
      <vt:lpstr>notes!Print_Area_0_0</vt:lpstr>
      <vt:lpstr>payts!Print_Area_0_0</vt:lpstr>
      <vt:lpstr>receipts!Print_Area_0_0</vt:lpstr>
      <vt:lpstr>tb!Print_Area_0_0</vt:lpstr>
      <vt:lpstr>accounts!Print_Area_0_0_0</vt:lpstr>
      <vt:lpstr>'jb acs'!Print_Area_0_0_0</vt:lpstr>
      <vt:lpstr>'jb notes'!Print_Area_0_0_0</vt:lpstr>
      <vt:lpstr>notes!Print_Area_0_0_0</vt:lpstr>
      <vt:lpstr>payts!Print_Area_0_0_0</vt:lpstr>
      <vt:lpstr>receipts!Print_Area_0_0_0</vt:lpstr>
      <vt:lpstr>tb!Print_Area_0_0_0</vt:lpstr>
      <vt:lpstr>accounts!Print_Area_0_0_0_0</vt:lpstr>
      <vt:lpstr>'jb acs'!Print_Area_0_0_0_0</vt:lpstr>
      <vt:lpstr>'jb notes'!Print_Area_0_0_0_0</vt:lpstr>
      <vt:lpstr>notes!Print_Area_0_0_0_0</vt:lpstr>
      <vt:lpstr>payts!Print_Area_0_0_0_0</vt:lpstr>
      <vt:lpstr>receipts!Print_Area_0_0_0_0</vt:lpstr>
      <vt:lpstr>tb!Print_Area_0_0_0_0</vt:lpstr>
      <vt:lpstr>accounts!Print_Area_0_0_0_0_0</vt:lpstr>
      <vt:lpstr>'jb acs'!Print_Area_0_0_0_0_0</vt:lpstr>
      <vt:lpstr>'jb notes'!Print_Area_0_0_0_0_0</vt:lpstr>
      <vt:lpstr>notes!Print_Area_0_0_0_0_0</vt:lpstr>
      <vt:lpstr>payts!Print_Area_0_0_0_0_0</vt:lpstr>
      <vt:lpstr>receipts!Print_Area_0_0_0_0_0</vt:lpstr>
      <vt:lpstr>tb!Print_Area_0_0_0_0_0</vt:lpstr>
      <vt:lpstr>accounts!Print_Area_0_0_0_0_0_0</vt:lpstr>
      <vt:lpstr>'jb acs'!Print_Area_0_0_0_0_0_0</vt:lpstr>
      <vt:lpstr>'jb notes'!Print_Area_0_0_0_0_0_0</vt:lpstr>
      <vt:lpstr>notes!Print_Area_0_0_0_0_0_0</vt:lpstr>
      <vt:lpstr>payts!Print_Area_0_0_0_0_0_0</vt:lpstr>
      <vt:lpstr>receipts!Print_Area_0_0_0_0_0_0</vt:lpstr>
      <vt:lpstr>tb!Print_Area_0_0_0_0_0_0</vt:lpstr>
      <vt:lpstr>accounts!Print_Area_0_0_0_0_0_0_0</vt:lpstr>
      <vt:lpstr>'jb acs'!Print_Area_0_0_0_0_0_0_0</vt:lpstr>
      <vt:lpstr>'jb notes'!Print_Area_0_0_0_0_0_0_0</vt:lpstr>
      <vt:lpstr>notes!Print_Area_0_0_0_0_0_0_0</vt:lpstr>
      <vt:lpstr>payts!Print_Area_0_0_0_0_0_0_0</vt:lpstr>
      <vt:lpstr>receipts!Print_Area_0_0_0_0_0_0_0</vt:lpstr>
      <vt:lpstr>tb!Print_Area_0_0_0_0_0_0_0</vt:lpstr>
      <vt:lpstr>accounts!Print_Area_0_0_0_0_0_0_0_0</vt:lpstr>
      <vt:lpstr>'jb acs'!Print_Area_0_0_0_0_0_0_0_0</vt:lpstr>
      <vt:lpstr>'jb notes'!Print_Area_0_0_0_0_0_0_0_0</vt:lpstr>
      <vt:lpstr>notes!Print_Area_0_0_0_0_0_0_0_0</vt:lpstr>
      <vt:lpstr>payts!Print_Area_0_0_0_0_0_0_0_0</vt:lpstr>
      <vt:lpstr>receipts!Print_Area_0_0_0_0_0_0_0_0</vt:lpstr>
      <vt:lpstr>tb!Print_Area_0_0_0_0_0_0_0_0</vt:lpstr>
      <vt:lpstr>accounts!Print_Area_0_0_0_0_0_0_0_0_0</vt:lpstr>
      <vt:lpstr>'jb acs'!Print_Area_0_0_0_0_0_0_0_0_0</vt:lpstr>
      <vt:lpstr>'jb notes'!Print_Area_0_0_0_0_0_0_0_0_0</vt:lpstr>
      <vt:lpstr>notes!Print_Area_0_0_0_0_0_0_0_0_0</vt:lpstr>
      <vt:lpstr>payts!Print_Area_0_0_0_0_0_0_0_0_0</vt:lpstr>
      <vt:lpstr>receipts!Print_Area_0_0_0_0_0_0_0_0_0</vt:lpstr>
      <vt:lpstr>tb!Print_Area_0_0_0_0_0_0_0_0_0</vt:lpstr>
      <vt:lpstr>accounts!Print_Area_0_0_0_0_0_0_0_0_0_0</vt:lpstr>
      <vt:lpstr>'jb acs'!Print_Area_0_0_0_0_0_0_0_0_0_0</vt:lpstr>
      <vt:lpstr>'jb notes'!Print_Area_0_0_0_0_0_0_0_0_0_0</vt:lpstr>
      <vt:lpstr>notes!Print_Area_0_0_0_0_0_0_0_0_0_0</vt:lpstr>
      <vt:lpstr>payts!Print_Area_0_0_0_0_0_0_0_0_0_0</vt:lpstr>
      <vt:lpstr>receipts!Print_Area_0_0_0_0_0_0_0_0_0_0</vt:lpstr>
      <vt:lpstr>tb!Print_Area_0_0_0_0_0_0_0_0_0_0</vt:lpstr>
      <vt:lpstr>accounts!Print_Area_0_0_0_0_0_0_0_0_0_0_0</vt:lpstr>
      <vt:lpstr>'jb acs'!Print_Area_0_0_0_0_0_0_0_0_0_0_0</vt:lpstr>
      <vt:lpstr>'jb notes'!Print_Area_0_0_0_0_0_0_0_0_0_0_0</vt:lpstr>
      <vt:lpstr>notes!Print_Area_0_0_0_0_0_0_0_0_0_0_0</vt:lpstr>
      <vt:lpstr>payts!Print_Area_0_0_0_0_0_0_0_0_0_0_0</vt:lpstr>
      <vt:lpstr>receipts!Print_Area_0_0_0_0_0_0_0_0_0_0_0</vt:lpstr>
      <vt:lpstr>tb!Print_Area_0_0_0_0_0_0_0_0_0_0_0</vt:lpstr>
      <vt:lpstr>accounts!Print_Area_0_0_0_0_0_0_0_0_0_0_0_0</vt:lpstr>
      <vt:lpstr>'jb acs'!Print_Area_0_0_0_0_0_0_0_0_0_0_0_0</vt:lpstr>
      <vt:lpstr>'jb notes'!Print_Area_0_0_0_0_0_0_0_0_0_0_0_0</vt:lpstr>
      <vt:lpstr>notes!Print_Area_0_0_0_0_0_0_0_0_0_0_0_0</vt:lpstr>
      <vt:lpstr>payts!Print_Area_0_0_0_0_0_0_0_0_0_0_0_0</vt:lpstr>
      <vt:lpstr>receipts!Print_Area_0_0_0_0_0_0_0_0_0_0_0_0</vt:lpstr>
      <vt:lpstr>tb!Print_Area_0_0_0_0_0_0_0_0_0_0_0_0</vt:lpstr>
      <vt:lpstr>accounts!Print_Area_0_0_0_0_0_0_0_0_0_0_0_0_0</vt:lpstr>
      <vt:lpstr>'jb acs'!Print_Area_0_0_0_0_0_0_0_0_0_0_0_0_0</vt:lpstr>
      <vt:lpstr>'jb notes'!Print_Area_0_0_0_0_0_0_0_0_0_0_0_0_0</vt:lpstr>
      <vt:lpstr>notes!Print_Area_0_0_0_0_0_0_0_0_0_0_0_0_0</vt:lpstr>
      <vt:lpstr>payts!Print_Area_0_0_0_0_0_0_0_0_0_0_0_0_0</vt:lpstr>
      <vt:lpstr>receipts!Print_Area_0_0_0_0_0_0_0_0_0_0_0_0_0</vt:lpstr>
      <vt:lpstr>tb!Print_Area_0_0_0_0_0_0_0_0_0_0_0_0_0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Knight</dc:creator>
  <cp:lastModifiedBy>Elizabeth Knight</cp:lastModifiedBy>
  <cp:lastPrinted>2021-07-19T12:07:03Z</cp:lastPrinted>
  <dcterms:created xsi:type="dcterms:W3CDTF">2021-07-01T09:56:54Z</dcterms:created>
  <dcterms:modified xsi:type="dcterms:W3CDTF">2022-04-03T19:37:22Z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2005-06-09T17:25:23Z</dcterms:created>
  <dc:creator>Owner</dc:creator>
  <dc:language>en-GB</dc:language>
  <dcterms:modified xsi:type="dcterms:W3CDTF">2020-08-18T11:13:48Z</dcterms:modified>
  <cp:revision>2</cp:revision>
</cp:coreProperties>
</file>